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1\servidor-decon\Projects\Posterior a 2019\CAL\Reforma da Cobertura CAL 2025\Planilha Orçamentária\Planilha excel\"/>
    </mc:Choice>
  </mc:AlternateContent>
  <xr:revisionPtr revIDLastSave="0" documentId="13_ncr:1_{CB830411-AA7C-40DF-8E3E-5D4C75ED5E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çamento" sheetId="6" r:id="rId1"/>
    <sheet name="Comp Próprias" sheetId="5" r:id="rId2"/>
    <sheet name="Cotação" sheetId="8" state="hidden" r:id="rId3"/>
    <sheet name="Cotações" sheetId="4" state="hidden" r:id="rId4"/>
    <sheet name="BDI" sheetId="1" r:id="rId5"/>
    <sheet name="Cronograma FF" sheetId="7" r:id="rId6"/>
    <sheet name="M. C. ANALÍTICO" sheetId="3" state="hidden" r:id="rId7"/>
  </sheets>
  <definedNames>
    <definedName name="ACOMPANHAMENTO" localSheetId="2" hidden="1">IF(VALUE(#REF!)=2,"BM","PLE")</definedName>
    <definedName name="ACOMPANHAMENTO" hidden="1">IF(VALUE(#REF!)=2,"BM","PLE")</definedName>
    <definedName name="_xlnm.Print_Area" localSheetId="4">BDI!$B$1:$K$46</definedName>
    <definedName name="_xlnm.Print_Area" localSheetId="3">Cotações!$A$1:$G$120</definedName>
    <definedName name="_xlnm.Print_Area" localSheetId="6">'M. C. ANALÍTICO'!$B$1:$X$303</definedName>
    <definedName name="AUTOEVENTO" localSheetId="2" hidden="1">#REF!</definedName>
    <definedName name="AUTOEVENTO" hidden="1">#REF!</definedName>
    <definedName name="BDI.Filtro" localSheetId="2" hidden="1">#REF!</definedName>
    <definedName name="BDI.Filtro" hidden="1">#REF!</definedName>
    <definedName name="BDI.Opcao" localSheetId="2" hidden="1">#REF!</definedName>
    <definedName name="BDI.Opcao" localSheetId="6" hidden="1">#REF!</definedName>
    <definedName name="BDI.Opcao" hidden="1">#REF!</definedName>
    <definedName name="BDI.TipoObra" localSheetId="2" hidden="1">#REF!</definedName>
    <definedName name="BDI.TipoObra" localSheetId="6" hidden="1">#REF!</definedName>
    <definedName name="BDI.TipoObra" hidden="1">#REF!</definedName>
    <definedName name="BM.AFAcumulado" localSheetId="2" hidden="1">#REF!</definedName>
    <definedName name="BM.AFAcumulado" hidden="1">#REF!</definedName>
    <definedName name="BM.AFAnterior" localSheetId="2" hidden="1">#REF!</definedName>
    <definedName name="BM.AFAnterior" hidden="1">#REF!</definedName>
    <definedName name="BM.CaixaColunas" localSheetId="2" hidden="1">#REF!</definedName>
    <definedName name="BM.CaixaColunas" hidden="1">#REF!</definedName>
    <definedName name="BM.Filtro" localSheetId="2" hidden="1">#REF!</definedName>
    <definedName name="BM.Filtro" hidden="1">#REF!</definedName>
    <definedName name="BM.firstrow" localSheetId="2" hidden="1">#REF!</definedName>
    <definedName name="BM.firstrow" hidden="1">#REF!</definedName>
    <definedName name="BM.FormulaMed" localSheetId="2" hidden="1">#REF!</definedName>
    <definedName name="BM.FormulaMed" hidden="1">#REF!</definedName>
    <definedName name="BM.lastrow" localSheetId="2" hidden="1">#REF!</definedName>
    <definedName name="BM.lastrow" hidden="1">#REF!</definedName>
    <definedName name="BM.LinhaPadrão" localSheetId="2" hidden="1">#REF!</definedName>
    <definedName name="BM.LinhaPadrão" hidden="1">#REF!</definedName>
    <definedName name="BM.MaxMed" localSheetId="2" hidden="1">IF(Cotação!RegimeExecucao="Global",1,#REF!)</definedName>
    <definedName name="BM.MaxMed" hidden="1">IF(RegimeExecucao="Global",1,#REF!)</definedName>
    <definedName name="BM.MCAIXA.Filter" localSheetId="2" hidden="1">#REF!</definedName>
    <definedName name="BM.MCAIXA.Filter" hidden="1">#REF!</definedName>
    <definedName name="BM.MEDAcumulado" localSheetId="2" hidden="1">IF(COUNTIF(#REF!,Cotação!BM.medicao)&gt;0,SUM(OFFSET(#REF!,0,0,1,MATCH(Cotação!BM.medicao,#REF!,0))),0)</definedName>
    <definedName name="BM.MEDAcumulado" hidden="1">IF(COUNTIF(#REF!,BM.medicao)&gt;0,SUM(OFFSET(#REF!,0,0,1,MATCH(BM.medicao,#REF!,0))),0)</definedName>
    <definedName name="BM.MEDAnterior" localSheetId="2" hidden="1">IF(COUNTIF(#REF!,Cotação!BM.medicao-1)&gt;0,SUM(OFFSET(#REF!,0,0,1,MATCH(Cotação!BM.medicao-1,#REF!,0))),0)</definedName>
    <definedName name="BM.MEDAnterior" hidden="1">IF(COUNTIF(#REF!,BM.medicao-1)&gt;0,SUM(OFFSET(#REF!,0,0,1,MATCH(BM.medicao-1,#REF!,0))),0)</definedName>
    <definedName name="BM.medicao" localSheetId="2" hidden="1">OFFSET(#REF!,1,0)</definedName>
    <definedName name="BM.medicao" hidden="1">OFFSET(#REF!,1,0)</definedName>
    <definedName name="BM.MinMed" localSheetId="2" hidden="1">IF(Cotação!RegimeExecucao="Global",-1,-#REF!)</definedName>
    <definedName name="BM.MinMed" hidden="1">IF(RegimeExecucao="Global",-1,-#REF!)</definedName>
    <definedName name="BM.TomadorColunas" localSheetId="2" hidden="1">#REF!</definedName>
    <definedName name="BM.TomadorColunas" hidden="1">#REF!</definedName>
    <definedName name="Brasao" localSheetId="2" hidden="1">#REF!</definedName>
    <definedName name="Brasao" hidden="1">#REF!</definedName>
    <definedName name="CAIXA.Modo" localSheetId="2" hidden="1">#REF!</definedName>
    <definedName name="CAIXA.Modo" hidden="1">#REF!</definedName>
    <definedName name="CÁLCULO.AgrupEventos" localSheetId="2" hidden="1">#REF!</definedName>
    <definedName name="CÁLCULO.AgrupEventos" hidden="1">#REF!</definedName>
    <definedName name="CÁLCULO.ColunaPadrão" localSheetId="2" hidden="1">#REF!</definedName>
    <definedName name="CÁLCULO.ColunaPadrão" hidden="1">#REF!</definedName>
    <definedName name="CÁLCULO.Filtro" localSheetId="2" hidden="1">#REF!</definedName>
    <definedName name="CÁLCULO.Filtro" hidden="1">#REF!</definedName>
    <definedName name="CÁLCULO.firstcol" localSheetId="2" hidden="1">#REF!</definedName>
    <definedName name="CÁLCULO.firstcol" hidden="1">#REF!</definedName>
    <definedName name="CÁLCULO.firstrow" localSheetId="2" hidden="1">#REF!</definedName>
    <definedName name="CÁLCULO.firstrow" hidden="1">#REF!</definedName>
    <definedName name="CÁLCULO.Frenterow" localSheetId="2" hidden="1">#REF!</definedName>
    <definedName name="CÁLCULO.Frenterow" hidden="1">#REF!</definedName>
    <definedName name="CÁLCULO.lastcol" localSheetId="2" hidden="1">#REF!</definedName>
    <definedName name="CÁLCULO.lastcol" hidden="1">#REF!</definedName>
    <definedName name="CÁLCULO.lastrow" localSheetId="2" hidden="1">#REF!</definedName>
    <definedName name="CÁLCULO.lastrow" hidden="1">#REF!</definedName>
    <definedName name="CÁLCULO.LinhaPadrão" localSheetId="2" hidden="1">#REF!</definedName>
    <definedName name="CÁLCULO.LinhaPadrão" hidden="1">#REF!</definedName>
    <definedName name="CÁLCULO.margemrow" localSheetId="2" hidden="1">#REF!</definedName>
    <definedName name="CÁLCULO.margemrow" hidden="1">#REF!</definedName>
    <definedName name="CÁLCULO.MATRIZ1.ColunaPadrão" localSheetId="2" hidden="1">#REF!</definedName>
    <definedName name="CÁLCULO.MATRIZ1.ColunaPadrão" hidden="1">#REF!</definedName>
    <definedName name="CÁLCULO.MATRIZ1.firstcol" localSheetId="2" hidden="1">#REF!</definedName>
    <definedName name="CÁLCULO.MATRIZ1.firstcol" hidden="1">#REF!</definedName>
    <definedName name="CÁLCULO.MATRIZ1.lastcol" localSheetId="2" hidden="1">#REF!</definedName>
    <definedName name="CÁLCULO.MATRIZ1.lastcol" hidden="1">#REF!</definedName>
    <definedName name="CÁLCULO.MATRIZ1.lastrow" localSheetId="2" hidden="1">#REF!</definedName>
    <definedName name="CÁLCULO.MATRIZ1.lastrow" hidden="1">#REF!</definedName>
    <definedName name="CÁLCULO.MATRIZ2.ColunaPadrão" localSheetId="2" hidden="1">#REF!</definedName>
    <definedName name="CÁLCULO.MATRIZ2.ColunaPadrão" hidden="1">#REF!</definedName>
    <definedName name="CÁLCULO.MATRIZ2.firstcol" localSheetId="2" hidden="1">#REF!</definedName>
    <definedName name="CÁLCULO.MATRIZ2.firstcol" hidden="1">#REF!</definedName>
    <definedName name="CÁLCULO.MATRIZ2.lastcol" localSheetId="2" hidden="1">#REF!</definedName>
    <definedName name="CÁLCULO.MATRIZ2.lastcol" hidden="1">#REF!</definedName>
    <definedName name="CÁLCULO.MATRIZ2.lastrow" localSheetId="2" hidden="1">#REF!</definedName>
    <definedName name="CÁLCULO.MATRIZ2.lastrow" hidden="1">#REF!</definedName>
    <definedName name="CÁLCULO.MATRIZ3.ColunaPadrão" localSheetId="2" hidden="1">#REF!</definedName>
    <definedName name="CÁLCULO.MATRIZ3.ColunaPadrão" hidden="1">#REF!</definedName>
    <definedName name="CÁLCULO.MATRIZ3.firstcol" localSheetId="2" hidden="1">#REF!</definedName>
    <definedName name="CÁLCULO.MATRIZ3.firstcol" hidden="1">#REF!</definedName>
    <definedName name="CÁLCULO.MATRIZ3.lastcol" localSheetId="2" hidden="1">#REF!</definedName>
    <definedName name="CÁLCULO.MATRIZ3.lastcol" hidden="1">#REF!</definedName>
    <definedName name="CÁLCULO.MATRIZ3.lastrow" localSheetId="2" hidden="1">#REF!</definedName>
    <definedName name="CÁLCULO.MATRIZ3.lastrow" hidden="1">#REF!</definedName>
    <definedName name="CÁLCULO.NúmeroDeEventos" localSheetId="2" hidden="1">IF(Cotação!AUTOEVENTO&lt;&gt;"manual",MAX(#REF!),MAX(OFFSET(#REF!,1,0)))</definedName>
    <definedName name="CÁLCULO.NúmeroDeEventos" hidden="1">IF(AUTOEVENTO&lt;&gt;"manual",MAX(#REF!),MAX(OFFSET(#REF!,1,0)))</definedName>
    <definedName name="CÁLCULO.NúmeroDeFrentes" localSheetId="2" hidden="1">COLUMN(#REF!)-COLUMN(#REF!)</definedName>
    <definedName name="CÁLCULO.NúmeroDeFrentes" hidden="1">COLUMN(#REF!)-COLUMN(#REF!)</definedName>
    <definedName name="CÁLCULO.TotalAdmLocal" localSheetId="2" hidden="1">IF(Cotação!AUTOEVENTO="manual",SUMIF(#REF!,1,#REF!),0)</definedName>
    <definedName name="CÁLCULO.TotalAdmLocal" hidden="1">IF(AUTOEVENTO="manual",SUMIF(#REF!,1,#REF!),0)</definedName>
    <definedName name="CRONO.ColunaPadrão" localSheetId="2" hidden="1">#REF!</definedName>
    <definedName name="CRONO.ColunaPadrão" hidden="1">#REF!</definedName>
    <definedName name="CRONO.Filtro" localSheetId="2" hidden="1">#REF!</definedName>
    <definedName name="CRONO.Filtro" hidden="1">#REF!</definedName>
    <definedName name="CRONO.FirstCol" localSheetId="2" hidden="1">#REF!</definedName>
    <definedName name="CRONO.FirstCol" hidden="1">#REF!</definedName>
    <definedName name="CRONO.firstrow" localSheetId="2" hidden="1">#REF!</definedName>
    <definedName name="CRONO.firstrow" hidden="1">#REF!</definedName>
    <definedName name="CRONO.Frenterow" localSheetId="2" hidden="1">#REF!</definedName>
    <definedName name="CRONO.Frenterow" hidden="1">#REF!</definedName>
    <definedName name="CRONO.LastCol" localSheetId="2" hidden="1">#REF!</definedName>
    <definedName name="CRONO.LastCol" hidden="1">#REF!</definedName>
    <definedName name="CRONO.lastrow" localSheetId="2" hidden="1">#REF!</definedName>
    <definedName name="CRONO.lastrow" hidden="1">#REF!</definedName>
    <definedName name="CRONO.LinhaPadrão" localSheetId="2" hidden="1">#REF!</definedName>
    <definedName name="CRONO.LinhaPadrão" hidden="1">#REF!</definedName>
    <definedName name="CRONO.LinhasNecessarias" localSheetId="2" hidden="1">COUNTIF(#REF!,"Manual")+COUNTIF(#REF!,"SemiAuto")+COUNT(Cotação!ORÇAMENTO.ListaCrono)</definedName>
    <definedName name="CRONO.LinhasNecessarias" hidden="1">COUNTIF(#REF!,"Manual")+COUNTIF(#REF!,"SemiAuto")+COUNT(ORÇAMENTO.ListaCrono)</definedName>
    <definedName name="CRONO.margemrow" localSheetId="2" hidden="1">#REF!</definedName>
    <definedName name="CRONO.margemrow" hidden="1">#REF!</definedName>
    <definedName name="CRONO.MaxParc" localSheetId="2" hidden="1">#REF!+#REF!</definedName>
    <definedName name="CRONO.MaxParc" hidden="1">#REF!+#REF!</definedName>
    <definedName name="CRONO.NivelExibicao" localSheetId="2" hidden="1">#REF!</definedName>
    <definedName name="CRONO.NivelExibicao" hidden="1">#REF!</definedName>
    <definedName name="CRONO.Parcela1" localSheetId="2" hidden="1">#REF!</definedName>
    <definedName name="CRONO.Parcela1" hidden="1">#REF!</definedName>
    <definedName name="CRONOPLE.ColunaPadrão" localSheetId="2" hidden="1">#REF!</definedName>
    <definedName name="CRONOPLE.ColunaPadrão" hidden="1">#REF!</definedName>
    <definedName name="CRONOPLE.FirstCol" localSheetId="2" hidden="1">#REF!</definedName>
    <definedName name="CRONOPLE.FirstCol" hidden="1">#REF!</definedName>
    <definedName name="CRONOPLE.firstrow" localSheetId="2" hidden="1">#REF!</definedName>
    <definedName name="CRONOPLE.firstrow" hidden="1">#REF!</definedName>
    <definedName name="CRONOPLE.Frenterow" localSheetId="2" hidden="1">#REF!</definedName>
    <definedName name="CRONOPLE.Frenterow" hidden="1">#REF!</definedName>
    <definedName name="CRONOPLE.LastCol" localSheetId="2" hidden="1">#REF!</definedName>
    <definedName name="CRONOPLE.LastCol" hidden="1">#REF!</definedName>
    <definedName name="CRONOPLE.lastrow" localSheetId="2" hidden="1">#REF!</definedName>
    <definedName name="CRONOPLE.lastrow" hidden="1">#REF!</definedName>
    <definedName name="CRONOPLE.LinhaPadrão" localSheetId="2" hidden="1">#REF!</definedName>
    <definedName name="CRONOPLE.LinhaPadrão" hidden="1">#REF!</definedName>
    <definedName name="CRONOPLE.margemrow" localSheetId="2" hidden="1">#REF!</definedName>
    <definedName name="CRONOPLE.margemrow" hidden="1">#REF!</definedName>
    <definedName name="CRONOPLE.ValorDoEvento" localSheetId="2" hidden="1">SUMIF(#REF!,#REF!,OFFSET(#REF!,0,#REF!))</definedName>
    <definedName name="CRONOPLE.ValorDoEvento" hidden="1">SUMIF(#REF!,#REF!,OFFSET(#REF!,0,#REF!))</definedName>
    <definedName name="DESONERACAO" localSheetId="2" hidden="1">IF(OR(Cotação!Import.Desoneracao="DESONERADO",Cotação!Import.Desoneracao="SIM"),"SIM","NÃO")</definedName>
    <definedName name="DESONERACAO" localSheetId="6" hidden="1">IF(OR('M. C. ANALÍTICO'!Import.Desoneracao="DESONERADO",'M. C. ANALÍTICO'!Import.Desoneracao="SIM"),"SIM","NÃO")</definedName>
    <definedName name="DESONERACAO" hidden="1">IF(OR(Import.Desoneracao="DESONERADO",Import.Desoneracao="SIM"),"SIM","NÃO")</definedName>
    <definedName name="EMPRESAS" localSheetId="2">OFFSET(Cotações!#REF!,1,0):OFFSET(Cotações!$H$128,-1,0)</definedName>
    <definedName name="EMPRESAS">OFFSET(Cotações!#REF!,1,0):OFFSET(Cotações!$H$128,-1,0)</definedName>
    <definedName name="EVENTOS.firstrow" localSheetId="2" hidden="1">#REF!</definedName>
    <definedName name="EVENTOS.firstrow" hidden="1">#REF!</definedName>
    <definedName name="EVENTOS.lastrow" localSheetId="2" hidden="1">#REF!</definedName>
    <definedName name="EVENTOS.lastrow" hidden="1">#REF!</definedName>
    <definedName name="EVENTOS.LinhaPadrão" localSheetId="2" hidden="1">#REF!</definedName>
    <definedName name="EVENTOS.LinhaPadrão" hidden="1">#REF!</definedName>
    <definedName name="EVENTOS.Lista" localSheetId="2" hidden="1">#REF!:OFFSET(#REF!,-1,0)</definedName>
    <definedName name="EVENTOS.Lista" hidden="1">#REF!:OFFSET(#REF!,-1,0)</definedName>
    <definedName name="EVENTOS.ListaValidacao" localSheetId="2" hidden="1">#REF!:OFFSET(#REF!,-1,0)</definedName>
    <definedName name="EVENTOS.ListaValidacao" hidden="1">#REF!:OFFSET(#REF!,-1,0)</definedName>
    <definedName name="Excel_BuiltIn_Database" localSheetId="2" hidden="1">TEXT(Cotação!Import.DataBase,"mm-aaaa")</definedName>
    <definedName name="Excel_BuiltIn_Database" hidden="1">TEXT(Import.DataBase,"mm-aaaa")</definedName>
    <definedName name="Import.Apelido" localSheetId="2" hidden="1">#REF!</definedName>
    <definedName name="Import.Apelido" hidden="1">#REF!</definedName>
    <definedName name="Import.BDI.Det1" localSheetId="2" hidden="1">#REF!</definedName>
    <definedName name="Import.BDI.Det1" hidden="1">#REF!</definedName>
    <definedName name="Import.BDI.Det2" localSheetId="2" hidden="1">#REF!</definedName>
    <definedName name="Import.BDI.Det2" hidden="1">#REF!</definedName>
    <definedName name="Import.BDI.Det3" localSheetId="2" hidden="1">#REF!</definedName>
    <definedName name="Import.BDI.Det3" hidden="1">#REF!</definedName>
    <definedName name="Import.BDI.ISS" localSheetId="2" hidden="1">#REF!</definedName>
    <definedName name="Import.BDI.ISS" hidden="1">#REF!</definedName>
    <definedName name="Import.BDI.Obs1" localSheetId="2" hidden="1">#REF!</definedName>
    <definedName name="Import.BDI.Obs1" hidden="1">#REF!</definedName>
    <definedName name="Import.BDI.Obs2" localSheetId="2" hidden="1">#REF!</definedName>
    <definedName name="Import.BDI.Obs2" hidden="1">#REF!</definedName>
    <definedName name="Import.BDI.Obs3" localSheetId="2" hidden="1">#REF!</definedName>
    <definedName name="Import.BDI.Obs3" hidden="1">#REF!</definedName>
    <definedName name="Import.BDI.Tipo1" localSheetId="2" hidden="1">#REF!</definedName>
    <definedName name="Import.BDI.Tipo1" hidden="1">#REF!</definedName>
    <definedName name="Import.BDI.Tipo2" localSheetId="2" hidden="1">#REF!</definedName>
    <definedName name="Import.BDI.Tipo2" hidden="1">#REF!</definedName>
    <definedName name="Import.BDI.Tipo3" localSheetId="2" hidden="1">#REF!</definedName>
    <definedName name="Import.BDI.Tipo3" hidden="1">#REF!</definedName>
    <definedName name="Import.BM.Datas" localSheetId="2" hidden="1">#REF!</definedName>
    <definedName name="Import.BM.Datas" hidden="1">#REF!</definedName>
    <definedName name="Import.BM.Obs" localSheetId="2" hidden="1">#REF!</definedName>
    <definedName name="Import.BM.Obs" hidden="1">#REF!</definedName>
    <definedName name="Import.BMAFAcumulado" localSheetId="2" hidden="1">OFFSET(#REF!,1,0):OFFSET(#REF!,-1,0)</definedName>
    <definedName name="Import.BMAFAcumulado" hidden="1">OFFSET(#REF!,1,0):OFFSET(#REF!,-1,0)</definedName>
    <definedName name="Import.BMArred" localSheetId="2" hidden="1">#REF!</definedName>
    <definedName name="Import.BMArred" hidden="1">#REF!</definedName>
    <definedName name="Import.CNPJ" localSheetId="2" hidden="1">#REF!</definedName>
    <definedName name="Import.CNPJ" hidden="1">#REF!</definedName>
    <definedName name="Import.Código" localSheetId="2" hidden="1">OFFSET(#REF!,1,0):OFFSET(#REF!,-1,0)</definedName>
    <definedName name="Import.Código" hidden="1">OFFSET(#REF!,1,0):OFFSET(#REF!,-1,0)</definedName>
    <definedName name="Import.Contrapartida" localSheetId="2" hidden="1">#REF!</definedName>
    <definedName name="Import.Contrapartida" hidden="1">#REF!</definedName>
    <definedName name="Import.CPMaxPerc" localSheetId="2" hidden="1">#REF!</definedName>
    <definedName name="Import.CPMaxPerc" hidden="1">#REF!</definedName>
    <definedName name="Import.CPMinAbsoluta" localSheetId="2" hidden="1">#REF!</definedName>
    <definedName name="Import.CPMinAbsoluta" hidden="1">#REF!</definedName>
    <definedName name="Import.CPMinPerc" localSheetId="2" hidden="1">#REF!</definedName>
    <definedName name="Import.CPMinPerc" hidden="1">#REF!</definedName>
    <definedName name="Import.CR" localSheetId="2" hidden="1">#REF!</definedName>
    <definedName name="Import.CR" hidden="1">#REF!</definedName>
    <definedName name="Import.CRONOPLE" localSheetId="2" hidden="1">OFFSET(#REF!,1,1):OFFSET(#REF!,-1,-1)</definedName>
    <definedName name="Import.CRONOPLE" hidden="1">OFFSET(#REF!,1,1):OFFSET(#REF!,-1,-1)</definedName>
    <definedName name="Import.CTEF" localSheetId="2" hidden="1">#REF!</definedName>
    <definedName name="Import.CTEF" hidden="1">#REF!</definedName>
    <definedName name="Import.CustoUnitário" localSheetId="2" hidden="1">OFFSET(#REF!,1,0):OFFSET(#REF!,-1,0)</definedName>
    <definedName name="Import.CustoUnitário" hidden="1">OFFSET(#REF!,1,0):OFFSET(#REF!,-1,0)</definedName>
    <definedName name="Import.DataBase" localSheetId="2" hidden="1">OFFSET(#REF!,0,-1)</definedName>
    <definedName name="Import.DataBase" hidden="1">OFFSET(#REF!,0,-1)</definedName>
    <definedName name="Import.DataBaseLicit" localSheetId="2" hidden="1">OFFSET(#REF!,0,-1)</definedName>
    <definedName name="Import.DataBaseLicit" hidden="1">OFFSET(#REF!,0,-1)</definedName>
    <definedName name="Import.DataEmissaoLicit" localSheetId="2" hidden="1">#REF!</definedName>
    <definedName name="Import.DataEmissaoLicit" hidden="1">#REF!</definedName>
    <definedName name="Import.DataInicioObra" localSheetId="2" hidden="1">#REF!</definedName>
    <definedName name="Import.DataInicioObra" hidden="1">#REF!</definedName>
    <definedName name="Import.DescLote" localSheetId="2" hidden="1">#REF!</definedName>
    <definedName name="Import.DescLote" hidden="1">#REF!</definedName>
    <definedName name="Import.Descrição" localSheetId="2" hidden="1">OFFSET(#REF!,1,0):OFFSET(#REF!,-1,0)</definedName>
    <definedName name="Import.Descrição" hidden="1">OFFSET(#REF!,1,0):OFFSET(#REF!,-1,0)</definedName>
    <definedName name="Import.Desoneracao" localSheetId="2" hidden="1">OFFSET(#REF!,0,-1)</definedName>
    <definedName name="Import.Desoneracao" localSheetId="6" hidden="1">OFFSET(#REF!,0,-1)</definedName>
    <definedName name="Import.Desoneracao" hidden="1">OFFSET(#REF!,0,-1)</definedName>
    <definedName name="Import.empresa" localSheetId="2" hidden="1">#REF!</definedName>
    <definedName name="Import.empresa" hidden="1">#REF!</definedName>
    <definedName name="Import.Eventos.Nível" localSheetId="2" hidden="1">#REF!</definedName>
    <definedName name="Import.Eventos.Nível" hidden="1">#REF!</definedName>
    <definedName name="Import.Eventos.Nomes" localSheetId="2" hidden="1">OFFSET(#REF!,1,0):OFFSET(#REF!,-1,0)</definedName>
    <definedName name="Import.Eventos.Nomes" hidden="1">OFFSET(#REF!,1,0):OFFSET(#REF!,-1,0)</definedName>
    <definedName name="Import.Fonte" localSheetId="2" hidden="1">OFFSET(#REF!,1,0):OFFSET(#REF!,-1,0)</definedName>
    <definedName name="Import.Fonte" hidden="1">OFFSET(#REF!,1,0):OFFSET(#REF!,-1,0)</definedName>
    <definedName name="Import.FrenteDeObra" localSheetId="2" hidden="1">#REF!:OFFSET(#REF!,0,-1)</definedName>
    <definedName name="Import.FrenteDeObra" hidden="1">#REF!:OFFSET(#REF!,0,-1)</definedName>
    <definedName name="Import.Município" localSheetId="2" hidden="1">#REF!</definedName>
    <definedName name="Import.Município" localSheetId="6" hidden="1">#REF!</definedName>
    <definedName name="Import.Município" hidden="1">#REF!</definedName>
    <definedName name="Import.Nível" localSheetId="2" hidden="1">OFFSET(#REF!,1,0):OFFSET(#REF!,-1,0)</definedName>
    <definedName name="Import.Nível" hidden="1">OFFSET(#REF!,1,0):OFFSET(#REF!,-1,0)</definedName>
    <definedName name="Import.Ofício.Dest" localSheetId="2" hidden="1">#REF!</definedName>
    <definedName name="Import.Ofício.Dest" hidden="1">#REF!</definedName>
    <definedName name="Import.Ofício.GIGOV" localSheetId="2" hidden="1">#REF!</definedName>
    <definedName name="Import.Ofício.GIGOV" hidden="1">#REF!</definedName>
    <definedName name="Import.Ofício.Num" localSheetId="2" hidden="1">#REF!</definedName>
    <definedName name="Import.Ofício.Num" hidden="1">#REF!</definedName>
    <definedName name="Import.OpcaoBDI" localSheetId="2" hidden="1">OFFSET(#REF!,1,0):OFFSET(#REF!,-1,0)</definedName>
    <definedName name="Import.OpcaoBDI" hidden="1">OFFSET(#REF!,1,0):OFFSET(#REF!,-1,0)</definedName>
    <definedName name="Import.ORÇAMENTO.DivRecurso" localSheetId="2" hidden="1">OFFSET(#REF!,1,0):OFFSET(#REF!,-1,0)</definedName>
    <definedName name="Import.ORÇAMENTO.DivRecurso" hidden="1">OFFSET(#REF!,1,0):OFFSET(#REF!,-1,0)</definedName>
    <definedName name="Import.ORÇAMENTO.Obs" localSheetId="2" hidden="1">#REF!</definedName>
    <definedName name="Import.ORÇAMENTO.Obs" hidden="1">#REF!</definedName>
    <definedName name="Import.PLE" localSheetId="2" hidden="1">OFFSET(#REF!,1,1):OFFSET(#REF!,-1,-1)</definedName>
    <definedName name="Import.PLE" hidden="1">OFFSET(#REF!,1,1):OFFSET(#REF!,-1,-1)</definedName>
    <definedName name="Import.PLE.Datas" localSheetId="2" hidden="1">#REF!</definedName>
    <definedName name="Import.PLE.Datas" hidden="1">#REF!</definedName>
    <definedName name="Import.PLQ" localSheetId="2" hidden="1">OFFSET(#REF!,1,1):OFFSET(#REF!,-1,-1)</definedName>
    <definedName name="Import.PLQ" hidden="1">OFFSET(#REF!,1,1):OFFSET(#REF!,-1,-1)</definedName>
    <definedName name="Import.PLQ.MemCalc" localSheetId="2" hidden="1">OFFSET(#REF!,1,0):OFFSET(#REF!,-1,0)</definedName>
    <definedName name="Import.PLQ.MemCalc" hidden="1">OFFSET(#REF!,1,0):OFFSET(#REF!,-1,0)</definedName>
    <definedName name="Import.POArred" localSheetId="2" hidden="1">#REF!</definedName>
    <definedName name="Import.POArred" hidden="1">#REF!</definedName>
    <definedName name="IMport.Prefeito" localSheetId="2" hidden="1">#REF!</definedName>
    <definedName name="IMport.Prefeito" hidden="1">#REF!</definedName>
    <definedName name="Import.Proponente" localSheetId="2" hidden="1">#REF!</definedName>
    <definedName name="Import.Proponente" hidden="1">#REF!</definedName>
    <definedName name="Import.QCI.Divisao" localSheetId="2" hidden="1">OFFSET(#REF!,1,0):OFFSET(#REF!,-1,0)</definedName>
    <definedName name="Import.QCI.Divisao" hidden="1">OFFSET(#REF!,1,0):OFFSET(#REF!,-1,0)</definedName>
    <definedName name="Import.QCI.ItemInv" localSheetId="2" hidden="1">OFFSET(#REF!,1,0):OFFSET(#REF!,-1,0)</definedName>
    <definedName name="Import.QCI.ItemInv" hidden="1">OFFSET(#REF!,1,0):OFFSET(#REF!,-1,0)</definedName>
    <definedName name="Import.QCI.Obs" localSheetId="2" hidden="1">#REF!</definedName>
    <definedName name="Import.QCI.Obs" hidden="1">#REF!</definedName>
    <definedName name="Import.QCI.Qtde" localSheetId="2" hidden="1">OFFSET(#REF!,1,0):OFFSET(#REF!,-1,0)</definedName>
    <definedName name="Import.QCI.Qtde" hidden="1">OFFSET(#REF!,1,0):OFFSET(#REF!,-1,0)</definedName>
    <definedName name="Import.QCI.Situacao" localSheetId="2" hidden="1">OFFSET(#REF!,1,0):OFFSET(#REF!,-1,0)</definedName>
    <definedName name="Import.QCI.Situacao" hidden="1">OFFSET(#REF!,1,0):OFFSET(#REF!,-1,0)</definedName>
    <definedName name="Import.QCI.SubItemInv" localSheetId="2" hidden="1">OFFSET(#REF!,1,0):OFFSET(#REF!,-1,0)</definedName>
    <definedName name="Import.QCI.SubItemInv" hidden="1">OFFSET(#REF!,1,0):OFFSET(#REF!,-1,0)</definedName>
    <definedName name="Import.QCICP" localSheetId="2" hidden="1">OFFSET(#REF!,1,0):OFFSET(#REF!,-1,0)</definedName>
    <definedName name="Import.QCICP" hidden="1">OFFSET(#REF!,1,0):OFFSET(#REF!,-1,0)</definedName>
    <definedName name="Import.QCIDesc" localSheetId="2" hidden="1">OFFSET(#REF!,1,0):OFFSET(#REF!,-1,0)</definedName>
    <definedName name="Import.QCIDesc" hidden="1">OFFSET(#REF!,1,0):OFFSET(#REF!,-1,0)</definedName>
    <definedName name="Import.QCIInv" localSheetId="2" hidden="1">OFFSET(#REF!,1,0):OFFSET(#REF!,-1,0)</definedName>
    <definedName name="Import.QCIInv" hidden="1">OFFSET(#REF!,1,0):OFFSET(#REF!,-1,0)</definedName>
    <definedName name="Import.QCILote" localSheetId="2" hidden="1">OFFSET(#REF!,1,0):OFFSET(#REF!,-1,0)</definedName>
    <definedName name="Import.QCILote" hidden="1">OFFSET(#REF!,1,0):OFFSET(#REF!,-1,0)</definedName>
    <definedName name="Import.QCIOutros" localSheetId="2" hidden="1">OFFSET(#REF!,1,0):OFFSET(#REF!,-1,0)</definedName>
    <definedName name="Import.QCIOutros" hidden="1">OFFSET(#REF!,1,0):OFFSET(#REF!,-1,0)</definedName>
    <definedName name="Import.Quantidade" localSheetId="2" hidden="1">OFFSET(#REF!,1,0):OFFSET(#REF!,-1,0)</definedName>
    <definedName name="Import.Quantidade" hidden="1">OFFSET(#REF!,1,0):OFFSET(#REF!,-1,0)</definedName>
    <definedName name="import.recurso" localSheetId="2" hidden="1">#REF!</definedName>
    <definedName name="import.recurso" hidden="1">#REF!</definedName>
    <definedName name="Import.RegimeExecução" localSheetId="2" hidden="1">OFFSET(#REF!,0,-1)</definedName>
    <definedName name="Import.RegimeExecução" hidden="1">OFFSET(#REF!,0,-1)</definedName>
    <definedName name="Import.Repasse" localSheetId="2" hidden="1">#REF!</definedName>
    <definedName name="Import.Repasse" hidden="1">#REF!</definedName>
    <definedName name="Import.RespFiscalização" localSheetId="2" hidden="1">#REF!</definedName>
    <definedName name="Import.RespFiscalização" hidden="1">#REF!</definedName>
    <definedName name="Import.RespOrçamento" localSheetId="2" hidden="1">#REF!</definedName>
    <definedName name="Import.RespOrçamento" localSheetId="6" hidden="1">#REF!</definedName>
    <definedName name="Import.RespOrçamento" hidden="1">#REF!</definedName>
    <definedName name="Import.RRE.Financeiro" localSheetId="2" hidden="1">#REF!</definedName>
    <definedName name="Import.RRE.Financeiro" hidden="1">#REF!</definedName>
    <definedName name="Import.RRE.Obs" localSheetId="2" hidden="1">#REF!</definedName>
    <definedName name="Import.RRE.Obs" hidden="1">#REF!</definedName>
    <definedName name="Import.RRE.Social" localSheetId="2" hidden="1">#REF!</definedName>
    <definedName name="Import.RRE.Social" hidden="1">#REF!</definedName>
    <definedName name="Import.SICONV" localSheetId="2" hidden="1">#REF!</definedName>
    <definedName name="Import.SICONV" hidden="1">#REF!</definedName>
    <definedName name="Import.Unidade" localSheetId="2" hidden="1">OFFSET(#REF!,1,0):OFFSET(#REF!,-1,0)</definedName>
    <definedName name="Import.Unidade" hidden="1">OFFSET(#REF!,1,0):OFFSET(#REF!,-1,0)</definedName>
    <definedName name="Import.UnitarioLicitado" localSheetId="2" hidden="1">OFFSET(#REF!,1,0):OFFSET(#REF!,-1,0)</definedName>
    <definedName name="Import.UnitarioLicitado" hidden="1">OFFSET(#REF!,1,0):OFFSET(#REF!,-1,0)</definedName>
    <definedName name="MENU.Acompanhamento" localSheetId="2" hidden="1">#REF!</definedName>
    <definedName name="MENU.Acompanhamento" hidden="1">#REF!</definedName>
    <definedName name="Menu.b.bdi" localSheetId="2" hidden="1">#REF!</definedName>
    <definedName name="Menu.b.bdi" hidden="1">#REF!</definedName>
    <definedName name="Menu.b.bm" localSheetId="2" hidden="1">#REF!</definedName>
    <definedName name="Menu.b.bm" hidden="1">#REF!</definedName>
    <definedName name="Menu.b.branco" localSheetId="2" hidden="1">#REF!</definedName>
    <definedName name="Menu.b.branco" hidden="1">#REF!</definedName>
    <definedName name="Menu.b.cronolicit" localSheetId="2" hidden="1">#REF!</definedName>
    <definedName name="Menu.b.cronolicit" hidden="1">#REF!</definedName>
    <definedName name="Menu.b.cronoprop" localSheetId="2" hidden="1">#REF!</definedName>
    <definedName name="Menu.b.cronoprop" hidden="1">#REF!</definedName>
    <definedName name="Menu.b.dados" localSheetId="2" hidden="1">#REF!</definedName>
    <definedName name="Menu.b.dados" hidden="1">#REF!</definedName>
    <definedName name="Menu.b.novo" localSheetId="2" hidden="1">#REF!</definedName>
    <definedName name="Menu.b.novo" hidden="1">#REF!</definedName>
    <definedName name="Menu.b.oficio" localSheetId="2" hidden="1">#REF!</definedName>
    <definedName name="Menu.b.oficio" hidden="1">#REF!</definedName>
    <definedName name="Menu.b.orçlicit" localSheetId="2" hidden="1">#REF!</definedName>
    <definedName name="Menu.b.orçlicit" hidden="1">#REF!</definedName>
    <definedName name="Menu.b.orçprop" localSheetId="2" hidden="1">#REF!</definedName>
    <definedName name="Menu.b.orçprop" hidden="1">#REF!</definedName>
    <definedName name="Menu.b.PLE" localSheetId="2" hidden="1">#REF!</definedName>
    <definedName name="Menu.b.PLE" hidden="1">#REF!</definedName>
    <definedName name="Menu.b.PLQ" localSheetId="2" hidden="1">#REF!</definedName>
    <definedName name="Menu.b.PLQ" hidden="1">#REF!</definedName>
    <definedName name="Menu.b.QCIlicit" localSheetId="2" hidden="1">#REF!</definedName>
    <definedName name="Menu.b.QCIlicit" hidden="1">#REF!</definedName>
    <definedName name="Menu.b.qciprop" localSheetId="2" hidden="1">#REF!</definedName>
    <definedName name="Menu.b.qciprop" hidden="1">#REF!</definedName>
    <definedName name="Menu.b.RRE" localSheetId="2" hidden="1">#REF!</definedName>
    <definedName name="Menu.b.RRE" hidden="1">#REF!</definedName>
    <definedName name="MENU.CRONO" localSheetId="2" hidden="1">OFFSET(#REF!,1,0)</definedName>
    <definedName name="MENU.CRONO" hidden="1">OFFSET(#REF!,1,0)</definedName>
    <definedName name="MENU.CRONOPLE" localSheetId="2" hidden="1">#REF!</definedName>
    <definedName name="MENU.CRONOPLE" hidden="1">#REF!</definedName>
    <definedName name="MENU.TipoOrçamento" localSheetId="2" hidden="1">#REF!</definedName>
    <definedName name="MENU.TipoOrçamento" hidden="1">#REF!</definedName>
    <definedName name="Menu.tit.acompanhamento" localSheetId="2" hidden="1">#REF!</definedName>
    <definedName name="Menu.tit.acompanhamento" hidden="1">#REF!</definedName>
    <definedName name="Menu.tit.licitacao" localSheetId="2" hidden="1">#REF!</definedName>
    <definedName name="Menu.tit.licitacao" hidden="1">#REF!</definedName>
    <definedName name="Menu.tit.proposta" localSheetId="2" hidden="1">#REF!</definedName>
    <definedName name="Menu.tit.proposta" hidden="1">#REF!</definedName>
    <definedName name="Objeto" localSheetId="2" hidden="1">#REF!</definedName>
    <definedName name="Objeto" hidden="1">#REF!</definedName>
    <definedName name="ORÇAMENTO.BancoRef" localSheetId="2" hidden="1">#REF!</definedName>
    <definedName name="ORÇAMENTO.BancoRef" hidden="1">#REF!</definedName>
    <definedName name="ORÇAMENTO.CodBarra" localSheetId="2" hidden="1">IF(Cotação!ORÇAMENTO.Fonte="Sinapi",SUBSTITUTE(SUBSTITUTE(Cotação!ORÇAMENTO.Codigo,"/00","/"),"/0","/"),Cotação!ORÇAMENTO.Codigo)</definedName>
    <definedName name="ORÇAMENTO.CodBarra" hidden="1">IF(ORÇAMENTO.Fonte="Sinapi",SUBSTITUTE(SUBSTITUTE(ORÇAMENTO.Codigo,"/00","/"),"/0","/"),ORÇAMENTO.Codigo)</definedName>
    <definedName name="ORÇAMENTO.Codigo" localSheetId="2" hidden="1">#REF!</definedName>
    <definedName name="ORÇAMENTO.Codigo" hidden="1">#REF!</definedName>
    <definedName name="ORÇAMENTO.ColunaLicit" localSheetId="2" hidden="1">#REF!</definedName>
    <definedName name="ORÇAMENTO.ColunaLicit" hidden="1">#REF!</definedName>
    <definedName name="ORÇAMENTO.CopyFormat1" localSheetId="2" hidden="1">#REF!</definedName>
    <definedName name="ORÇAMENTO.CopyFormat1" hidden="1">#REF!</definedName>
    <definedName name="ORÇAMENTO.CopyFormat2" localSheetId="2" hidden="1">#REF!</definedName>
    <definedName name="ORÇAMENTO.CopyFormat2" hidden="1">#REF!</definedName>
    <definedName name="ORÇAMENTO.CustoUnitario" localSheetId="2" hidden="1">ROUND(#REF!,15-13*#REF!)</definedName>
    <definedName name="ORÇAMENTO.CustoUnitario" hidden="1">ROUND(#REF!,15-13*#REF!)</definedName>
    <definedName name="ORÇAMENTO.Descricao" localSheetId="2" hidden="1">#REF!</definedName>
    <definedName name="ORÇAMENTO.Descricao" hidden="1">#REF!</definedName>
    <definedName name="ORÇAMENTO.Filtro" localSheetId="2" hidden="1">#REF!</definedName>
    <definedName name="ORÇAMENTO.Filtro" hidden="1">#REF!</definedName>
    <definedName name="ORÇAMENTO.firstrow" localSheetId="2" hidden="1">#REF!</definedName>
    <definedName name="ORÇAMENTO.firstrow" hidden="1">#REF!</definedName>
    <definedName name="ORÇAMENTO.Fonte" localSheetId="2" hidden="1">#REF!</definedName>
    <definedName name="ORÇAMENTO.Fonte" hidden="1">#REF!</definedName>
    <definedName name="ORÇAMENTO.lastrow" localSheetId="2" hidden="1">#REF!</definedName>
    <definedName name="ORÇAMENTO.lastrow" hidden="1">#REF!</definedName>
    <definedName name="ORÇAMENTO.LinhaPadrão" localSheetId="2" hidden="1">#REF!</definedName>
    <definedName name="ORÇAMENTO.LinhaPadrão" hidden="1">#REF!</definedName>
    <definedName name="ORÇAMENTO.ListaCrono" localSheetId="2" hidden="1">OFFSET(#REF!,1,0):OFFSET(#REF!,-1,0)</definedName>
    <definedName name="ORÇAMENTO.ListaCrono" hidden="1">OFFSET(#REF!,1,0):OFFSET(#REF!,-1,0)</definedName>
    <definedName name="ORÇAMENTO.MáximoListaCrono" localSheetId="2" hidden="1">MAX(Cotação!ORÇAMENTO.ListaCrono)</definedName>
    <definedName name="ORÇAMENTO.MáximoListaCrono" hidden="1">MAX(ORÇAMENTO.ListaCrono)</definedName>
    <definedName name="ORÇAMENTO.Nivel" localSheetId="2" hidden="1">#REF!</definedName>
    <definedName name="ORÇAMENTO.Nivel" hidden="1">#REF!</definedName>
    <definedName name="ORÇAMENTO.OpcaoBDI" localSheetId="2" hidden="1">#REF!</definedName>
    <definedName name="ORÇAMENTO.OpcaoBDI" hidden="1">#REF!</definedName>
    <definedName name="ORÇAMENTO.PasteFormat1" localSheetId="2" hidden="1">OFFSET(#REF!,1,0):OFFSET(#REF!,-1,0)</definedName>
    <definedName name="ORÇAMENTO.PasteFormat1" hidden="1">OFFSET(#REF!,1,0):OFFSET(#REF!,-1,0)</definedName>
    <definedName name="ORÇAMENTO.PasteFormat2" localSheetId="2" hidden="1">OFFSET(#REF!,1,0):OFFSET(#REF!,-1,0)</definedName>
    <definedName name="ORÇAMENTO.PasteFormat2" hidden="1">OFFSET(#REF!,1,0):OFFSET(#REF!,-1,0)</definedName>
    <definedName name="ORÇAMENTO.PrecoUnitarioLicitado" localSheetId="2" hidden="1">#REF!</definedName>
    <definedName name="ORÇAMENTO.PrecoUnitarioLicitado" hidden="1">#REF!</definedName>
    <definedName name="ORÇAMENTO.QuantBM" localSheetId="2" hidden="1">#REF!</definedName>
    <definedName name="ORÇAMENTO.QuantBM" hidden="1">#REF!</definedName>
    <definedName name="ORÇAMENTO.RangeQuant" localSheetId="2" hidden="1">OFFSET(#REF!,1,0):OFFSET(#REF!,-1,0)</definedName>
    <definedName name="ORÇAMENTO.RangeQuant" hidden="1">OFFSET(#REF!,1,0):OFFSET(#REF!,-1,0)</definedName>
    <definedName name="ORÇAMENTO.SumCPMANUAL" localSheetId="2" hidden="1">SUMIF(#REF!,"CP",#REF!)</definedName>
    <definedName name="ORÇAMENTO.SumCPMANUAL" hidden="1">SUMIF(#REF!,"CP",#REF!)</definedName>
    <definedName name="ORÇAMENTO.SumINVMANUAL" localSheetId="2" hidden="1">SUMIF(#REF!,"RP",#REF!)+SUMIF(#REF!,"CP",#REF!)+SUMIF(#REF!,"OU",#REF!)</definedName>
    <definedName name="ORÇAMENTO.SumINVMANUAL" hidden="1">SUMIF(#REF!,"RP",#REF!)+SUMIF(#REF!,"CP",#REF!)+SUMIF(#REF!,"OU",#REF!)</definedName>
    <definedName name="ORÇAMENTO.SumOUTROSMANUAL" localSheetId="2" hidden="1">SUMIF(#REF!,"OU",#REF!)</definedName>
    <definedName name="ORÇAMENTO.SumOUTROSMANUAL" hidden="1">SUMIF(#REF!,"OU",#REF!)</definedName>
    <definedName name="ORÇAMENTO.SumREPASSEMANUAL" localSheetId="2" hidden="1">Cotação!ORÇAMENTO.SumINVMANUAL-Cotação!ORÇAMENTO.SumCPMANUAL-Cotação!ORÇAMENTO.SumOUTROSMANUAL</definedName>
    <definedName name="ORÇAMENTO.SumREPASSEMANUAL" hidden="1">ORÇAMENTO.SumINVMANUAL-ORÇAMENTO.SumCPMANUAL-ORÇAMENTO.SumOUTROSMANUAL</definedName>
    <definedName name="ORÇAMENTO.Unidade" localSheetId="2" hidden="1">#REF!</definedName>
    <definedName name="ORÇAMENTO.Unidade" hidden="1">#REF!</definedName>
    <definedName name="PLE.ColunaPadrão" localSheetId="2" hidden="1">#REF!</definedName>
    <definedName name="PLE.ColunaPadrão" hidden="1">#REF!</definedName>
    <definedName name="PLE.Filtro" localSheetId="2" hidden="1">#REF!</definedName>
    <definedName name="PLE.Filtro" hidden="1">#REF!</definedName>
    <definedName name="PLE.FirstCol" localSheetId="2" hidden="1">#REF!</definedName>
    <definedName name="PLE.FirstCol" hidden="1">#REF!</definedName>
    <definedName name="PLE.firstrow" localSheetId="2" hidden="1">#REF!</definedName>
    <definedName name="PLE.firstrow" hidden="1">#REF!</definedName>
    <definedName name="PLE.FrenteRow" localSheetId="2" hidden="1">#REF!</definedName>
    <definedName name="PLE.FrenteRow" hidden="1">#REF!</definedName>
    <definedName name="PLE.LastCol" localSheetId="2" hidden="1">#REF!</definedName>
    <definedName name="PLE.LastCol" hidden="1">#REF!</definedName>
    <definedName name="PLE.lastrow" localSheetId="2" hidden="1">#REF!</definedName>
    <definedName name="PLE.lastrow" hidden="1">#REF!</definedName>
    <definedName name="PLE.LinhaPadrão" localSheetId="2" hidden="1">#REF!</definedName>
    <definedName name="PLE.LinhaPadrão" hidden="1">#REF!</definedName>
    <definedName name="PLE.margemrow" localSheetId="2" hidden="1">#REF!</definedName>
    <definedName name="PLE.margemrow" hidden="1">#REF!</definedName>
    <definedName name="PLE.Medicao" localSheetId="2" hidden="1">#REF!</definedName>
    <definedName name="PLE.Medicao" hidden="1">#REF!</definedName>
    <definedName name="PLE.MEDIÇÕES.firstrow" localSheetId="2" hidden="1">#REF!</definedName>
    <definedName name="PLE.MEDIÇÕES.firstrow" hidden="1">#REF!</definedName>
    <definedName name="PLE.MEDIÇÕES.lastrow" localSheetId="2" hidden="1">#REF!</definedName>
    <definedName name="PLE.MEDIÇÕES.lastrow" hidden="1">#REF!</definedName>
    <definedName name="PLE.MEDIÇÕES.LinhaPadrão" localSheetId="2" hidden="1">#REF!</definedName>
    <definedName name="PLE.MEDIÇÕES.LinhaPadrão" hidden="1">#REF!</definedName>
    <definedName name="PLE.ValorDoEvento" localSheetId="2" hidden="1">SUMIF(#REF!,#REF!,OFFSET(#REF!,0,#REF!))</definedName>
    <definedName name="PLE.ValorDoEvento" hidden="1">SUMIF(#REF!,#REF!,OFFSET(#REF!,0,#REF!))</definedName>
    <definedName name="PO.ValoresBDI" localSheetId="2" hidden="1">OFFSET(#REF!,1,0):OFFSET(#REF!,-1,0)</definedName>
    <definedName name="PO.ValoresBDI" hidden="1">OFFSET(#REF!,1,0):OFFSET(#REF!,-1,0)</definedName>
    <definedName name="QCI.CPManual" localSheetId="2" hidden="1">ROUND(#REF!,2)</definedName>
    <definedName name="QCI.CPManual" hidden="1">ROUND(#REF!,2)</definedName>
    <definedName name="QCI.DescManual" localSheetId="2" hidden="1">#REF!</definedName>
    <definedName name="QCI.DescManual" hidden="1">#REF!</definedName>
    <definedName name="QCI.Divisao" localSheetId="2" hidden="1">#REF!</definedName>
    <definedName name="QCI.Divisao" hidden="1">#REF!</definedName>
    <definedName name="QCI.ExisteManual" localSheetId="2" hidden="1">(COUNTIF(#REF!,"Manual")+COUNTIF(#REF!,"SemiAuto"))&gt;0</definedName>
    <definedName name="QCI.ExisteManual" hidden="1">(COUNTIF(#REF!,"Manual")+COUNTIF(#REF!,"SemiAuto"))&gt;0</definedName>
    <definedName name="QCI.Filtro" localSheetId="2" hidden="1">#REF!</definedName>
    <definedName name="QCI.Filtro" hidden="1">#REF!</definedName>
    <definedName name="QCI.firstrow" localSheetId="2" hidden="1">#REF!</definedName>
    <definedName name="QCI.firstrow" hidden="1">#REF!</definedName>
    <definedName name="QCI.InvManual" localSheetId="2" hidden="1">ROUND(#REF!,2)</definedName>
    <definedName name="QCI.InvManual" hidden="1">ROUND(#REF!,2)</definedName>
    <definedName name="QCI.ItemInvestimento" localSheetId="2" hidden="1">OFFSET(#REF!,1,0,COUNTA(#REF!)-1,1)</definedName>
    <definedName name="QCI.ItemInvestimento" hidden="1">OFFSET(#REF!,1,0,COUNTA(#REF!)-1,1)</definedName>
    <definedName name="QCI.lastrow" localSheetId="2" hidden="1">#REF!</definedName>
    <definedName name="QCI.lastrow" hidden="1">#REF!</definedName>
    <definedName name="QCI.LinhaPadrão" localSheetId="2" hidden="1">#REF!</definedName>
    <definedName name="QCI.LinhaPadrão" hidden="1">#REF!</definedName>
    <definedName name="QCI.LoteManual" localSheetId="2" hidden="1">#REF!</definedName>
    <definedName name="QCI.LoteManual" hidden="1">#REF!</definedName>
    <definedName name="QCI.MaxCPManual" localSheetId="2" hidden="1">#REF!-#REF!</definedName>
    <definedName name="QCI.MaxCPManual" hidden="1">#REF!-#REF!</definedName>
    <definedName name="QCI.MaxOUManual" localSheetId="2" hidden="1">#REF!-#REF!</definedName>
    <definedName name="QCI.MaxOUManual" hidden="1">#REF!-#REF!</definedName>
    <definedName name="QCI.OutrosManual" localSheetId="2" hidden="1">ROUND(#REF!,2)</definedName>
    <definedName name="QCI.OutrosManual" hidden="1">ROUND(#REF!,2)</definedName>
    <definedName name="QCI.RepasseManual" localSheetId="2" hidden="1">#REF!</definedName>
    <definedName name="QCI.RepasseManual" hidden="1">#REF!</definedName>
    <definedName name="QCI.SubItemInvestimento" localSheetId="2" hidden="1">OFFSET(#REF!,1,MATCH(#REF!,#REF!,0)-1,INDEX(#REF!,MATCH(#REF!,#REF!,0)+1))</definedName>
    <definedName name="QCI.SubItemInvestimento" hidden="1">OFFSET(#REF!,1,MATCH(#REF!,#REF!,0)-1,INDEX(#REF!,MATCH(#REF!,#REF!,0)+1))</definedName>
    <definedName name="QCI.SumCPMANUAL" localSheetId="2" hidden="1">SUMIF(#REF!,"Manual",#REF!)</definedName>
    <definedName name="QCI.SumCPMANUAL" hidden="1">SUMIF(#REF!,"Manual",#REF!)</definedName>
    <definedName name="QCI.SumINVMANUAL" localSheetId="2" hidden="1">SUMIF(#REF!,"Manual",#REF!)</definedName>
    <definedName name="QCI.SumINVMANUAL" hidden="1">SUMIF(#REF!,"Manual",#REF!)</definedName>
    <definedName name="QCI.SumOUTROSMANUAL" localSheetId="2" hidden="1">SUMIF(#REF!,"Manual",#REF!)</definedName>
    <definedName name="QCI.SumOUTROSMANUAL" hidden="1">SUMIF(#REF!,"Manual",#REF!)</definedName>
    <definedName name="QCI.SumREPASSEMANUAL" localSheetId="2" hidden="1">Cotação!QCI.SumINVMANUAL-Cotação!QCI.CPManual-Cotação!QCI.OutrosManual</definedName>
    <definedName name="QCI.SumREPASSEMANUAL" hidden="1">QCI.SumINVMANUAL-QCI.CPManual-QCI.OutrosManual</definedName>
    <definedName name="QCI.TotalCP" localSheetId="2" hidden="1">#REF!</definedName>
    <definedName name="QCI.TotalCP" hidden="1">#REF!</definedName>
    <definedName name="REFERENCIA.Descricao" localSheetId="2" hidden="1">IF(ISNUMBER(#REF!),OFFSET(INDIRECT(Cotação!ORÇAMENTO.BancoRef),#REF!-1,3,1),#REF!)</definedName>
    <definedName name="REFERENCIA.Descricao" hidden="1">IF(ISNUMBER(#REF!),OFFSET(INDIRECT(ORÇAMENTO.BancoRef),#REF!-1,3,1),#REF!)</definedName>
    <definedName name="REFERENCIA.Desonerado" localSheetId="2" hidden="1">IF(ISNUMBER(#REF!),VALUE(OFFSET(INDIRECT(Cotação!ORÇAMENTO.BancoRef),#REF!-1,5,1)),0)</definedName>
    <definedName name="REFERENCIA.Desonerado" hidden="1">IF(ISNUMBER(#REF!),VALUE(OFFSET(INDIRECT(ORÇAMENTO.BancoRef),#REF!-1,5,1)),0)</definedName>
    <definedName name="REFERENCIA.NaoDesonerado" localSheetId="2" hidden="1">IF(ISNUMBER(#REF!),VALUE(OFFSET(INDIRECT(Cotação!ORÇAMENTO.BancoRef),#REF!-1,6,1)),0)</definedName>
    <definedName name="REFERENCIA.NaoDesonerado" hidden="1">IF(ISNUMBER(#REF!),VALUE(OFFSET(INDIRECT(ORÇAMENTO.BancoRef),#REF!-1,6,1)),0)</definedName>
    <definedName name="REFERENCIA.Unidade" localSheetId="2" hidden="1">IF(ISNUMBER(#REF!),OFFSET(INDIRECT(Cotação!ORÇAMENTO.BancoRef),#REF!-1,4,1),"-")</definedName>
    <definedName name="REFERENCIA.Unidade" hidden="1">IF(ISNUMBER(#REF!),OFFSET(INDIRECT(ORÇAMENTO.BancoRef),#REF!-1,4,1),"-")</definedName>
    <definedName name="RegimeExecucao" localSheetId="2" hidden="1">IF(OR(Cotação!Import.RegimeExecução="",Cotação!Import.RegimeExecução="Empreitada por Preço Global",Cotação!Import.RegimeExecução="Empreitada Integral"),"Global","Unitário")</definedName>
    <definedName name="RegimeExecucao" hidden="1">IF(OR(Import.RegimeExecução="",Import.RegimeExecução="Empreitada por Preço Global",Import.RegimeExecução="Empreitada Integral"),"Global","Unitário")</definedName>
    <definedName name="RRE.CPDiferente" localSheetId="2" hidden="1">#REF!</definedName>
    <definedName name="RRE.CPDiferente" hidden="1">#REF!</definedName>
    <definedName name="RRE.Filtro" localSheetId="2" hidden="1">#REF!</definedName>
    <definedName name="RRE.Filtro" hidden="1">#REF!</definedName>
    <definedName name="RRE.firstrow" localSheetId="2" hidden="1">#REF!</definedName>
    <definedName name="RRE.firstrow" hidden="1">#REF!</definedName>
    <definedName name="RRE.lastrow" localSheetId="2" hidden="1">#REF!</definedName>
    <definedName name="RRE.lastrow" hidden="1">#REF!</definedName>
    <definedName name="RRE.LinhaPadrão" localSheetId="2" hidden="1">#REF!</definedName>
    <definedName name="RRE.LinhaPadrão" hidden="1">#REF!</definedName>
    <definedName name="RRE.MaxCPAcum" localSheetId="2" hidden="1">#REF!</definedName>
    <definedName name="RRE.MaxCPAcum" hidden="1">#REF!</definedName>
    <definedName name="RRE.MaxCPAnt" localSheetId="2" hidden="1">#REF!</definedName>
    <definedName name="RRE.MaxCPAnt" hidden="1">#REF!</definedName>
    <definedName name="RRE.MaxOUAcum" localSheetId="2" hidden="1">#REF!</definedName>
    <definedName name="RRE.MaxOUAcum" hidden="1">#REF!</definedName>
    <definedName name="RRE.MaxOUAnt" localSheetId="2" hidden="1">#REF!</definedName>
    <definedName name="RRE.MaxOUAnt" hidden="1">#REF!</definedName>
    <definedName name="RRE.Numero" localSheetId="2" hidden="1">OFFSET(#REF!,0,1)</definedName>
    <definedName name="RRE.Numero" hidden="1">OFFSET(#REF!,0,1)</definedName>
    <definedName name="RRE.VIMeta" localSheetId="2" hidden="1">#REF!</definedName>
    <definedName name="RRE.VIMeta" hidden="1">#REF!</definedName>
    <definedName name="SENHAGT" hidden="1">"PM3CAIXA"</definedName>
    <definedName name="SomaAgrup" localSheetId="2" hidden="1">SUMIF(OFFSET(#REF!,1,0,#REF!),"S",OFFSET(#REF!,1,0,#REF!))</definedName>
    <definedName name="SomaAgrup" hidden="1">SUMIF(OFFSET(#REF!,1,0,#REF!),"S",OFFSET(#REF!,1,0,#REF!))</definedName>
    <definedName name="SomaAgrupBM" localSheetId="2" hidden="1">SUMIF(OFFSET(#REF!,1,0,#REF!),"S",OFFSET(#REF!,1,0,#REF!))</definedName>
    <definedName name="SomaAgrupBM" hidden="1">SUMIF(OFFSET(#REF!,1,0,#REF!),"S",OFFSET(#REF!,1,0,#REF!))</definedName>
    <definedName name="TIPOORCAMENTO" localSheetId="2" hidden="1">IF(VALUE(#REF!)=2,"Licitado","Proposto")</definedName>
    <definedName name="TIPOORCAMENTO" hidden="1">IF(VALUE(#REF!)=2,"Licitado","Proposto")</definedName>
    <definedName name="_xlnm.Print_Titles" localSheetId="4">BDI!$1:$12</definedName>
    <definedName name="_xlnm.Print_Titles" localSheetId="1">'Comp Próprias'!$1:$12</definedName>
    <definedName name="_xlnm.Print_Titles" localSheetId="2">Cotação!$1:$12</definedName>
    <definedName name="_xlnm.Print_Titles" localSheetId="3">Cotações!$1:$12</definedName>
    <definedName name="_xlnm.Print_Titles" localSheetId="5">'Cronograma FF'!$1:$12</definedName>
    <definedName name="_xlnm.Print_Titles" localSheetId="6">'M. C. ANALÍTICO'!$1:$12</definedName>
    <definedName name="_xlnm.Print_Titles" localSheetId="0">Orçamento!$1:$13</definedName>
    <definedName name="Versao" localSheetId="2" hidden="1">#REF!</definedName>
    <definedName name="Versao" hidden="1">#REF!</definedName>
    <definedName name="VTOTAL1" localSheetId="2" hidden="1">ROUND(#REF!*#REF!,15-13*#REF!)</definedName>
    <definedName name="VTOTAL1" hidden="1">ROUND(#REF!*#REF!,15-13*#REF!)</definedName>
    <definedName name="VTOTALBM" localSheetId="2" hidden="1">IF(#REF!=0,0,CHOOSE(MATCH(Cotação!RegimeExecucao,{"Global","Unitário"},0),ROUND(ROUND(#REF!,15-13*#REF!)/100*#REF!,15-13*#REF!),ROUND(ROUND(#REF!,15-13*#REF!)*ROUND(#REF!,15-13*#REF!),15-13*#REF!)))</definedName>
    <definedName name="VTOTALBM" hidden="1">IF(#REF!=0,0,CHOOSE(MATCH(RegimeExecucao,{"Global","Unitário"},0),ROUND(ROUND(#REF!,15-13*#REF!)/100*#REF!,15-13*#REF!),ROUND(ROUND(#REF!,15-13*#REF!)*ROUND(#REF!,15-13*#REF!),15-13*#REF!)))</definedName>
    <definedName name="VTOTALMED" localSheetId="2" hidden="1">#REF!</definedName>
    <definedName name="VTOTALME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6" l="1"/>
  <c r="H66" i="6"/>
  <c r="H67" i="6"/>
  <c r="J61" i="6"/>
  <c r="J56" i="6"/>
  <c r="J57" i="6"/>
  <c r="J54" i="6" s="1"/>
  <c r="J58" i="6"/>
  <c r="J59" i="6"/>
  <c r="J62" i="6"/>
  <c r="J63" i="6"/>
  <c r="J60" i="6"/>
  <c r="J55" i="6"/>
  <c r="J50" i="6"/>
  <c r="J48" i="6" s="1"/>
  <c r="J51" i="6"/>
  <c r="J52" i="6"/>
  <c r="J53" i="6"/>
  <c r="J49" i="6"/>
  <c r="J44" i="6"/>
  <c r="J45" i="6"/>
  <c r="J42" i="6" s="1"/>
  <c r="J46" i="6"/>
  <c r="J47" i="6"/>
  <c r="J43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25" i="6"/>
  <c r="J21" i="6"/>
  <c r="J23" i="6"/>
  <c r="J22" i="6"/>
  <c r="J14" i="6"/>
  <c r="J16" i="6"/>
  <c r="J17" i="6"/>
  <c r="J18" i="6"/>
  <c r="J19" i="6"/>
  <c r="J20" i="6"/>
  <c r="J15" i="6"/>
  <c r="I63" i="6"/>
  <c r="I61" i="6"/>
  <c r="I60" i="6"/>
  <c r="I56" i="6"/>
  <c r="I57" i="6"/>
  <c r="I58" i="6"/>
  <c r="I55" i="6"/>
  <c r="I50" i="6"/>
  <c r="I51" i="6"/>
  <c r="I52" i="6"/>
  <c r="I53" i="6"/>
  <c r="I49" i="6"/>
  <c r="I44" i="6"/>
  <c r="I45" i="6"/>
  <c r="I46" i="6"/>
  <c r="I47" i="6"/>
  <c r="I43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25" i="6"/>
  <c r="I23" i="6"/>
  <c r="I22" i="6"/>
  <c r="I16" i="6"/>
  <c r="I17" i="6"/>
  <c r="I18" i="6"/>
  <c r="I19" i="6"/>
  <c r="I20" i="6"/>
  <c r="I15" i="6"/>
  <c r="J24" i="6" l="1"/>
  <c r="E256" i="3"/>
  <c r="D222" i="3"/>
  <c r="H222" i="3" s="1"/>
  <c r="H223" i="3"/>
  <c r="E230" i="3"/>
  <c r="E232" i="3" s="1"/>
  <c r="E59" i="3"/>
  <c r="E61" i="3" s="1"/>
  <c r="H225" i="3" l="1"/>
  <c r="F25" i="8"/>
  <c r="G207" i="3" l="1"/>
  <c r="I207" i="3" s="1"/>
  <c r="I209" i="3" s="1"/>
  <c r="E191" i="3" l="1"/>
  <c r="G41" i="3"/>
  <c r="G40" i="3"/>
  <c r="E53" i="3"/>
  <c r="E199" i="3" l="1"/>
  <c r="E201" i="3" s="1"/>
  <c r="E193" i="3"/>
  <c r="I41" i="3" l="1"/>
  <c r="I40" i="3"/>
  <c r="I31" i="3"/>
  <c r="I30" i="3"/>
  <c r="I43" i="3" l="1"/>
  <c r="I33" i="3"/>
  <c r="D75" i="3" s="1"/>
  <c r="H75" i="3" s="1"/>
  <c r="D76" i="3" l="1"/>
  <c r="H76" i="3" s="1"/>
  <c r="E288" i="3"/>
  <c r="E183" i="3"/>
  <c r="E185" i="3" s="1"/>
  <c r="H79" i="3" l="1"/>
  <c r="H81" i="3" s="1"/>
  <c r="I21" i="3" l="1"/>
  <c r="H22" i="1"/>
  <c r="E102" i="4"/>
  <c r="E95" i="4"/>
  <c r="E88" i="4"/>
  <c r="E80" i="4"/>
  <c r="E73" i="4"/>
  <c r="E66" i="4"/>
  <c r="E61" i="4"/>
  <c r="E56" i="4"/>
  <c r="E51" i="4"/>
  <c r="E46" i="4"/>
  <c r="E39" i="4"/>
  <c r="H25" i="1" l="1"/>
  <c r="F38" i="1" s="1"/>
  <c r="I22" i="3"/>
  <c r="I24" i="3" s="1"/>
  <c r="H24" i="1" l="1"/>
  <c r="F37" i="1" s="1"/>
</calcChain>
</file>

<file path=xl/sharedStrings.xml><?xml version="1.0" encoding="utf-8"?>
<sst xmlns="http://schemas.openxmlformats.org/spreadsheetml/2006/main" count="1049" uniqueCount="532">
  <si>
    <t>CORPO DE BOMBEIROS MILITAR DO ESTADO DE GOIÁS</t>
  </si>
  <si>
    <t>Comando de Apoio Logístico - CAL</t>
  </si>
  <si>
    <t>Departamento de Engenharia e Construção - DECON</t>
  </si>
  <si>
    <t>Local</t>
  </si>
  <si>
    <t>__________________________________________________________________</t>
  </si>
  <si>
    <t>Data</t>
  </si>
  <si>
    <t>Responsável Técnico</t>
  </si>
  <si>
    <t>TIPO DE OBRA</t>
  </si>
  <si>
    <t>Itens</t>
  </si>
  <si>
    <t>Siglas</t>
  </si>
  <si>
    <t>% Adotado</t>
  </si>
  <si>
    <t>CP</t>
  </si>
  <si>
    <t>Tributos (ISS, variável de acordo com o município)</t>
  </si>
  <si>
    <t>ISS</t>
  </si>
  <si>
    <t>CPRB</t>
  </si>
  <si>
    <t>BDI PAD</t>
  </si>
  <si>
    <t>BDI COM desoneração</t>
  </si>
  <si>
    <t>BDI DES</t>
  </si>
  <si>
    <t>Administração Central</t>
  </si>
  <si>
    <t>AC</t>
  </si>
  <si>
    <t>Seguro e Garantia</t>
  </si>
  <si>
    <t>R</t>
  </si>
  <si>
    <t>Despesas Financeiras</t>
  </si>
  <si>
    <t>DF</t>
  </si>
  <si>
    <t>Lucro</t>
  </si>
  <si>
    <t>L</t>
  </si>
  <si>
    <t>COMPOSIÇÃO DO BDI</t>
  </si>
  <si>
    <t>Construção e reforma de Edifícios</t>
  </si>
  <si>
    <t>Riscos</t>
  </si>
  <si>
    <t>Tributos (impostos COFINS 3% e PIS 0,65%)</t>
  </si>
  <si>
    <t>Ana Carolina Caetano de Brito</t>
  </si>
  <si>
    <t>Considerações:</t>
  </si>
  <si>
    <t>S e G</t>
  </si>
  <si>
    <t>Vantajosidade para a Administração Pública</t>
  </si>
  <si>
    <t>REGIME DE CONTRIBUIÇÃO PREVIDENCIÁRIA</t>
  </si>
  <si>
    <t>BDI</t>
  </si>
  <si>
    <t>VALOR DA OBRA</t>
  </si>
  <si>
    <t>VALOR FINAL</t>
  </si>
  <si>
    <t>Sem desoneração</t>
  </si>
  <si>
    <t>Com desoneração</t>
  </si>
  <si>
    <t>Total &gt;&gt;&gt;</t>
  </si>
  <si>
    <t>Comprimento</t>
  </si>
  <si>
    <t>Ambiente</t>
  </si>
  <si>
    <t>Área</t>
  </si>
  <si>
    <t>DIVERSOS</t>
  </si>
  <si>
    <t>=</t>
  </si>
  <si>
    <t>x</t>
  </si>
  <si>
    <t>Total</t>
  </si>
  <si>
    <t>Altura</t>
  </si>
  <si>
    <t xml:space="preserve">Área </t>
  </si>
  <si>
    <t>ADMINISTRAÇÃO</t>
  </si>
  <si>
    <t>Área Total</t>
  </si>
  <si>
    <t>6.</t>
  </si>
  <si>
    <t>Volume Total</t>
  </si>
  <si>
    <t>5.</t>
  </si>
  <si>
    <t>4.</t>
  </si>
  <si>
    <t>3.</t>
  </si>
  <si>
    <t>Volume Total + Empolamento &gt;&gt;&gt;</t>
  </si>
  <si>
    <t>Pocentagem de Empolamento &gt;&gt;&gt;</t>
  </si>
  <si>
    <t>Volume Total  &gt;&gt;&gt;</t>
  </si>
  <si>
    <t>Porcentagem</t>
  </si>
  <si>
    <t>TRANSPORTES</t>
  </si>
  <si>
    <t>2.</t>
  </si>
  <si>
    <t>&gt;&gt;&gt;</t>
  </si>
  <si>
    <t>Placa do CREA/GO: obras novas  &gt;&gt;&gt;&gt;</t>
  </si>
  <si>
    <t>Compr</t>
  </si>
  <si>
    <t>1.1.</t>
  </si>
  <si>
    <t>SERVIÇOS PRELIMINARES</t>
  </si>
  <si>
    <t>1.</t>
  </si>
  <si>
    <t>MEMORIAL DE CÁLCULO ANALÍTICO - CAPILARIDADES</t>
  </si>
  <si>
    <t>Corpo de Bombeiros Militar do Estado de Goiás - CBMGO</t>
  </si>
  <si>
    <t xml:space="preserve"> ESTADO DE GOIÁS</t>
  </si>
  <si>
    <t>3- Em caso de não se incluírem valores, que seja brevemente apresentada a devida justificativa, na própria tabela;</t>
  </si>
  <si>
    <t>2- Para obtenção do resultado da pesquisa de preços, não poderão ser considerados os inexequíveis ou excessivamente elevados, não constando no valor médio;</t>
  </si>
  <si>
    <r>
      <t xml:space="preserve">1- O resultado da estimativa de preços será composta pela </t>
    </r>
    <r>
      <rPr>
        <u/>
        <sz val="8"/>
        <rFont val="Arial"/>
        <family val="2"/>
      </rPr>
      <t>média</t>
    </r>
    <r>
      <rPr>
        <sz val="8"/>
        <rFont val="Arial"/>
        <family val="2"/>
      </rPr>
      <t xml:space="preserve"> de todos preços obtidos;</t>
    </r>
  </si>
  <si>
    <t>Orientações gerais:</t>
  </si>
  <si>
    <t>E010</t>
  </si>
  <si>
    <t>E009</t>
  </si>
  <si>
    <t>Data da Cotação</t>
  </si>
  <si>
    <t>Cotações</t>
  </si>
  <si>
    <t>Nome da Empresa</t>
  </si>
  <si>
    <t>Empresa</t>
  </si>
  <si>
    <t xml:space="preserve">UN </t>
  </si>
  <si>
    <t>Cotação</t>
  </si>
  <si>
    <t>UNIDADE</t>
  </si>
  <si>
    <t>MÉDIA</t>
  </si>
  <si>
    <t>DESCRIÇÃO</t>
  </si>
  <si>
    <t>CÓDIGO</t>
  </si>
  <si>
    <t>FONTE</t>
  </si>
  <si>
    <t>E005</t>
  </si>
  <si>
    <t>E004</t>
  </si>
  <si>
    <t>E008</t>
  </si>
  <si>
    <t>E007</t>
  </si>
  <si>
    <t>E006</t>
  </si>
  <si>
    <t>E003</t>
  </si>
  <si>
    <t>E002</t>
  </si>
  <si>
    <t>E001</t>
  </si>
  <si>
    <t>COTAÇÕES:</t>
  </si>
  <si>
    <t>CONTATO</t>
  </si>
  <si>
    <t>FONE</t>
  </si>
  <si>
    <t>NOME</t>
  </si>
  <si>
    <t>CNPJ</t>
  </si>
  <si>
    <t>EMPRESA</t>
  </si>
  <si>
    <t>EMPRESAS FORNECEDORAS:</t>
  </si>
  <si>
    <t>COTAÇÕES</t>
  </si>
  <si>
    <t>Valor Unit</t>
  </si>
  <si>
    <t>Quant.</t>
  </si>
  <si>
    <t>Und</t>
  </si>
  <si>
    <t>Descrição</t>
  </si>
  <si>
    <t>Banco</t>
  </si>
  <si>
    <t>Código</t>
  </si>
  <si>
    <t xml:space="preserve">COMPOSIÇÕES PRÓPRIAS </t>
  </si>
  <si>
    <t xml:space="preserve"> 8 </t>
  </si>
  <si>
    <t xml:space="preserve"> 7 </t>
  </si>
  <si>
    <t xml:space="preserve"> 6 </t>
  </si>
  <si>
    <t xml:space="preserve"> 5 </t>
  </si>
  <si>
    <t xml:space="preserve"> 4 </t>
  </si>
  <si>
    <t xml:space="preserve"> 3 </t>
  </si>
  <si>
    <t xml:space="preserve"> 2 </t>
  </si>
  <si>
    <t xml:space="preserve"> 1 </t>
  </si>
  <si>
    <t>Valor Unit com BDI</t>
  </si>
  <si>
    <t>Item</t>
  </si>
  <si>
    <t xml:space="preserve">PLANILHA ORÇAMENTÁRIA </t>
  </si>
  <si>
    <t>Custo Acumulado</t>
  </si>
  <si>
    <t>Porcentagem Acumulado</t>
  </si>
  <si>
    <t>Custo</t>
  </si>
  <si>
    <t>30 DIAS</t>
  </si>
  <si>
    <t>Total Por Etapa</t>
  </si>
  <si>
    <t xml:space="preserve">CRONOGRAMA FÍSICO FINANCEIRO </t>
  </si>
  <si>
    <t>1) A fórmula para estipulação da taxa de BDI estimado adotado é a mesma que foi aplicada para a obtenção das tabelas contidas no Acórdão n. 2.622/2013 – TCU- Plenário. Onde:</t>
  </si>
  <si>
    <t>Eng. Civil - CREA 1019512075 D-GO</t>
  </si>
  <si>
    <t>2) Atendendo o Acórdão n. 2.622/2013 - TCU Plenário e a Portaria n. 449/2015 PR-AGETOP, a tabela apresenta o cálculo do BDI onerado e desonerado, seguindo os índices apresentados em "Demonstrativo dos BDI's de Obras Civis da GOINFRA" mais atual disponibilizado no site.</t>
  </si>
  <si>
    <t>01.582.892/0001-49</t>
  </si>
  <si>
    <t>PRESSURIZADOR PARA SISTEMA HIDRÁULICO 220V PL20, VAZÃO 2,2 A 45 l/MIN, CONEXÃO HIDRÁULICA 1"</t>
  </si>
  <si>
    <t>MÉRITO COMERCIAL (https://www.meritocomercial.com.br/pressurizador-pl20-lorenzetti-monofasico-220v-ate-2-banheiros-20910234006-p1020516?tsid=75&amp;gad=1&amp;gclid=EAIaIQobChMIttPrqK2x_wIVczfUAR0VlgqKEAQYASABEgJQnPD_BwE)</t>
  </si>
  <si>
    <t>ROMA BMN (https://www.lojaroma.com.br/produto/pressurizador-de-agua-pl-20-220v-lorenzetti-70541?utm_source=&amp;utm_medium=&amp;utm_campaign=&amp;gclid=EAIaIQobChMIttPrqK2x_wIVczfUAR0VlgqKEAQYBSABEgKY0PD_BwE)</t>
  </si>
  <si>
    <t>PAINEL TERMOISOLANTE LISO FACHADA, PIR, 50MM, AÇO GALVANIZADO, RAL 9006/9003, 0,5X0,43</t>
  </si>
  <si>
    <t>M2</t>
  </si>
  <si>
    <t>KINGSPAN - ISOESTE CONSTRUTIVOS ISOTÉRMICOS S/A (Proposta Comercial em Anexo)</t>
  </si>
  <si>
    <t>ELABORAÇÃO DE PROJETO EXECUTIVO PARA INSTALAÇÃO DE PAINEL TERMOISOLANTE</t>
  </si>
  <si>
    <t xml:space="preserve">	00.289.348/0007-36</t>
  </si>
  <si>
    <t>KINGSPAN - ISOESTE CONSTRUTIVOS ISOTÉRMICOS S/A</t>
  </si>
  <si>
    <t>Link no produto</t>
  </si>
  <si>
    <t>MÉRITO COMÉRCIO DE EQUIPAMENTOS LTDA</t>
  </si>
  <si>
    <t>(11) 3005-7600</t>
  </si>
  <si>
    <t>26.443.804/0003-10</t>
  </si>
  <si>
    <t>LIVEN SR ACABAMENTOS E MATERIAIS PARA CONSTRUÇÃO LTDA</t>
  </si>
  <si>
    <t>(61) 4042-7050</t>
  </si>
  <si>
    <t>18.007.018/0002-61</t>
  </si>
  <si>
    <t>ROMA BMN COMÉRCIO DE MATERIAIS ELÉTRICOS, HIDRÁULICOS E IMPORTAÇÃO</t>
  </si>
  <si>
    <t>(19) 2223-9000</t>
  </si>
  <si>
    <t>Goiânia/GO</t>
  </si>
  <si>
    <t>E011</t>
  </si>
  <si>
    <t>17.354.683/0001-88</t>
  </si>
  <si>
    <t>UPPERSEG</t>
  </si>
  <si>
    <t>(43) 3024-5144</t>
  </si>
  <si>
    <t>E012</t>
  </si>
  <si>
    <t>13.401.064/0001-46</t>
  </si>
  <si>
    <t>MUNDO ELETRIC</t>
  </si>
  <si>
    <t>(47) 3399-0347</t>
  </si>
  <si>
    <t>E013</t>
  </si>
  <si>
    <t>E014</t>
  </si>
  <si>
    <t>68.422.419/0001-75</t>
  </si>
  <si>
    <t>PALÁCIO DAS FERRAMENTAS</t>
  </si>
  <si>
    <t>(11) 3014-4966</t>
  </si>
  <si>
    <t>E015</t>
  </si>
  <si>
    <t>14.190.675/0001-55</t>
  </si>
  <si>
    <t>DENTAL CREMER</t>
  </si>
  <si>
    <t>0800 727 7565</t>
  </si>
  <si>
    <t>E016</t>
  </si>
  <si>
    <t>17.281.973/0013-82</t>
  </si>
  <si>
    <t>COFERMETA</t>
  </si>
  <si>
    <t xml:space="preserve"> (31) 3595-5757</t>
  </si>
  <si>
    <t>UPPERSEG (https://www.upperseg.com.br/cftv/acessorios/caixas-de-instalacao-e-conectores/caixa-plastica-protecao-para-conectores-cftv-intelbras-vbox-1100-e/?gclid=EAIaIQobChMIm8aDla7a_wIVA2GRCh18VwaFEAQYAiABEgJ34fD_BwE)</t>
  </si>
  <si>
    <t>MUNDO ELETRIC (https://www.mundoeletric.com.br/caixa-plastica-1-furo-22mm-ip66-sem-botao?utm_source=google&amp;utm_medium=Shopping&amp;utm_campaign=caixa-plastica-1-furo-22mm-ip66-sem-botao&amp;inStock=&amp;srsltid=AR57-fB-Sw9uBw0Y7o8f7FJRKFeREp6JN0KM5ERUCaf1MXOPEQpZIMR5GI8)</t>
  </si>
  <si>
    <t>LIQUIDO REVELADOR NÃO AQUOSO, METAL CHECK D70 OU EQUIVALENTE</t>
  </si>
  <si>
    <t>PALÁCIO DAS FERRAMENTAS (https://palaciodasferramentas.com.br/oleo-revelador-de-trincas-d-70-spray-aerosol-230-gr-n-o-aquoso-metal-chek?gclid=EAIaIQobChMIt5rirpvm_wIVFjyRCh0Stw99EAQYASABEgJRbfD_BwE)</t>
  </si>
  <si>
    <t>DENTAL CREMER (https://www.dentalcremer.com.br/spray-p-scan-d70-revelador-de-trincas-230g-metal-chek-965056.html?gclid=EAIaIQobChMIt5rirpvm_wIVFjyRCh0Stw99EAQYAiABEgIcYvD_BwE)</t>
  </si>
  <si>
    <t>COFERMETA (https://www.cofermeta.com.br/adesivos-e-quimicos/quimicos-gerais/liquido-revelador-nao-aquoso-d-70hi-metal-chek?parceiro=9290&amp;parceiro=1319&amp;gad=1&amp;gclid=EAIaIQobChMIt5rirpvm_wIVFjyRCh0Stw99EAQYBSABEgIpSvD_BwE)</t>
  </si>
  <si>
    <t>E017</t>
  </si>
  <si>
    <t>E018</t>
  </si>
  <si>
    <t>16.726.508/0001-01</t>
  </si>
  <si>
    <t>JOY DIGITAL COMUNICAÇÃO VISUAL</t>
  </si>
  <si>
    <t>(62) 3255-3177</t>
  </si>
  <si>
    <t>Wagner - Proposta Comercial</t>
  </si>
  <si>
    <t>TOTEM PADRÃO CBMGO, 3,00 M DE ALTURA, DIMENSÕES DE 75X15CM, REVESTIDO EM CHAPA GALVANIZADA, ADESIVADO, APOIADO SOBRE CHAPA METÁLICA E BASE EM CONCRETO FIXADO COM HASTES ROSCADAS</t>
  </si>
  <si>
    <t>JOY DIGITAL (Proposta Comercial em Anexo)</t>
  </si>
  <si>
    <t>4- A pesquisa de mercado foi obtida seguindo as orientações do Decreto Estadual nº 9.900/2021 do Estado de Goiás;</t>
  </si>
  <si>
    <t>TUDO FORTE (https://www.tudoforte.com.br/caixa-organizadora-intelbras-de-plugs-e-passagem-de-cabo-para-cftv-vbox-1100e-externa-ip66?parceiro=6347&amp;srsltid=AfmBOopo7zPvy0VTRJPKGapip7FBGOp4skPq-s4RQRQGEtLA9fqF8Yf711Y)</t>
  </si>
  <si>
    <t xml:space="preserve">ART </t>
  </si>
  <si>
    <t>17.666.002/0001-17</t>
  </si>
  <si>
    <t>TUDO FORTE</t>
  </si>
  <si>
    <t>(11) 3522-8255</t>
  </si>
  <si>
    <t>(62) 99613-8606</t>
  </si>
  <si>
    <t>PERFIL ESPECIAL METÁLICO, RAL 3000/PRIMER, 0,65 MM</t>
  </si>
  <si>
    <t>ACESSÓRIOS PARA MONTAGEM DE PAINÉIS PRÉ-PINTADOS FACHADA - ACABAMENTOS, FIXAÇÃO E EMENDAS</t>
  </si>
  <si>
    <t>Quinta Feira, 20 de março de 2024</t>
  </si>
  <si>
    <t>Olívia - Proposta Comercial</t>
  </si>
  <si>
    <t>27.798.232/0001-93</t>
  </si>
  <si>
    <t>FGL LUMINOSOS</t>
  </si>
  <si>
    <t>(62) 3294-0852</t>
  </si>
  <si>
    <t>Fernanda - Proposta Comercial</t>
  </si>
  <si>
    <t>46.075.054/0001-17</t>
  </si>
  <si>
    <t>NITIDEZ COMUNICAÇÃO VISUAL</t>
  </si>
  <si>
    <t>(62) 3206-7025</t>
  </si>
  <si>
    <t>Marco Aurélio - Proposta Comercial</t>
  </si>
  <si>
    <t>76.429.745/0001-32</t>
  </si>
  <si>
    <t>COPROMETAL</t>
  </si>
  <si>
    <t>(45) 3223-2322</t>
  </si>
  <si>
    <t>08.717.821/0001-55</t>
  </si>
  <si>
    <t xml:space="preserve">ARTEINOXX </t>
  </si>
  <si>
    <t>(41)  30798866</t>
  </si>
  <si>
    <t>14.707.720/0001-40</t>
  </si>
  <si>
    <t>CONEXÃO DIGITAL</t>
  </si>
  <si>
    <t>(62) 3203-5402</t>
  </si>
  <si>
    <t>Fernando - Proposta Comercial</t>
  </si>
  <si>
    <t>27.870.143/0001-00</t>
  </si>
  <si>
    <t>BARBOSA UTENSÍLIOS</t>
  </si>
  <si>
    <t>(45) 99958-8380</t>
  </si>
  <si>
    <t>38.542.718/0052-22</t>
  </si>
  <si>
    <t>ABC DA CONSTRUÇÃO</t>
  </si>
  <si>
    <t>0800 887 1526</t>
  </si>
  <si>
    <t>E019</t>
  </si>
  <si>
    <t>01.438.784/0001-05</t>
  </si>
  <si>
    <t>LEROY MERLIN</t>
  </si>
  <si>
    <t>4007-1380</t>
  </si>
  <si>
    <t>E020</t>
  </si>
  <si>
    <t>35.630.349/0001-91</t>
  </si>
  <si>
    <t>COPALUX</t>
  </si>
  <si>
    <t>(47) 99782-1938</t>
  </si>
  <si>
    <t>E021</t>
  </si>
  <si>
    <t>10.490.181/0001-35</t>
  </si>
  <si>
    <t>MADEIRA MADEIRA</t>
  </si>
  <si>
    <t>0800 080 0099</t>
  </si>
  <si>
    <t>LIVEN SR ACABAMENTOS E MATERIAIS (https://www.livencasa.com/pressurizador-pl20-preto-vermelho-220v-lorenzetti)</t>
  </si>
  <si>
    <t xml:space="preserve">CAIXA PLÁSTICA VEDADA IP66 PARA CFTV </t>
  </si>
  <si>
    <t>FGL LUMINOSOS (Proposta Comercial em Anexo)</t>
  </si>
  <si>
    <t>NITIDEZ (Proposta Comercial em Anexo)</t>
  </si>
  <si>
    <t>CONEXÃO DIGITAL (Proposta Comercial em Anexo)</t>
  </si>
  <si>
    <t>LIXEIRA EXTERNA TIPO CONTAINER, DIMENSÕES DE 100X50, DOIS COMPARTIMENTOS - LIXO RECICLÁVEL E LIXO ORGÂNICO, EM AÇO, 375 LITROS, COR PRETA</t>
  </si>
  <si>
    <t>BARBOSA UTENSÍLIOS (https://www.barbosautensiliosexternos.com.br/MLB-2015694616-lixeira-externa-container-100x50-375litros-_JM?variation=176373906464#reco_item_pos=0&amp;reco_backend=seller_shops_odin&amp;reco_backend_type=function&amp;reco_client=vip-seller_items_above-shops&amp;reco_id=a3a83503-238e-4be4-ad0b-2d1144782d55&amp;reco_model=seller)</t>
  </si>
  <si>
    <t>COPROMETAL (https://www.coprometal.com.br/produtos/lixeira-externa-de-rua-fechada-dupla-com-tampa-container-capacidade-375-litros/?srsltid=AfmBOooxOLTtIBWzy3sdtv_LVH_Yp51SiWOuEvhOzRlPHAEaQRPPeIHq)</t>
  </si>
  <si>
    <t>ARTEINOX ( https://www.arteinoxx.com.br/p-8496750-Lixeira-Container-Dupla-100x50x90cm)</t>
  </si>
  <si>
    <t>TORNEIRA DE PAREDE EM ESFERA PARA MÁQUINA DE LAVAR MULTIUSO CROMADA 1/2" OU 3/4"</t>
  </si>
  <si>
    <t>ABC DA CONSTRUÇÃO (https://www.abcdaconstrucao.com.br/produto/torneira-esfera-para-maquina-de-lavar-cromada-docol-74627?keyword=&amp;creative=675549318870&amp;gad_source=1&amp;gclid=Cj0KCQjwqIm_BhDnARIsAKBYcmtwQrlnK2_qOyLrbdh9-GVRncNZonxp87_3SzxXT6pETcycMvHGWbwaAjZEEALw_wcB)</t>
  </si>
  <si>
    <t>LEROY MERLIN (https://www.leroymerlin.com.br/torneira-de-parede-para-maquina-de-lavar-com-bica-baixa-cromada-multiuso-docol_89273590?region=outros&amp;gad_source=1&amp;gclid=Cj0KCQjwqIm_BhDnARIsAKBYcmu1cKlZOPiUeHdw4qLz3cuSYFOHVxZ7_TCa85bW-hfbH68T7ZlvMkQaAs3VEALw_wcB)</t>
  </si>
  <si>
    <t>COPALUX (https://www.copalux.com.br/torneira-para-maquina-de-lavar-multiuso-docol-784006-de-parede-cromada)</t>
  </si>
  <si>
    <t>ADAPTADOR DE SAIDA PARA MÁQUINA DE LAVAR ROUPA 38/40MM</t>
  </si>
  <si>
    <t>ABC DA CONSTRUÇÃO (https://www.abcdaconstrucao.com.br/produto/adaptador-para-maquina-de-lavar-roupas-e-loucas-1-e-3-4-amanco-109393)</t>
  </si>
  <si>
    <t>LEROY MERLIN (https://www.leroymerlin.com.br/adaptador-de-despejo-para-maquina-de-lavar-tigre_88008830?store_code=18&amp;gad_source=1&amp;gad_campaignid=18330975033&amp;gbraid=0AAAAADkzLZ5FeNQs-ZKDYZAkPJJs1TLkR&amp;gclid=Cj0KCQjwoZbBBhDCARIsAOqMEZVA37cqF4PkikWCiFOCxPZZJn5bbVzfv_rsKN7zp5JpBZ82hawE7f0aAosCEALw_wcB)</t>
  </si>
  <si>
    <t>MADEIRA MADEIRA (https://www.madeiramadeira.com.br/adaptador-para-maquina-de-lavar-roupa-26913519-tigre-962244857.html?origem=pla-962244857&amp;utm_source=google&amp;utm_medium=cpc&amp;utm_content=adaptadores-de-tomada-4155&amp;utm_term=&amp;utm_id=22497754958&amp;gad_source=4&amp;gad_campaignid=22497754958&amp;gbraid=0AAAAADr4g_HoSo2duIr6PLDUAS3isPGns&amp;gclid=Cj0KCQjwoZbBBhDCARIsAOqMEZU5EWSzFg0iXlruUk3A4BdEVkZJO4DFYAk76HiWbDL3Q9wP1vnLRZsaAuNQEALw_wcB)</t>
  </si>
  <si>
    <t>5- Os itens com código 34, 35, 44 e 27, por serem itens significativos da parte A da curva ABC de insumos da obra, apresentam proposta formal em anexo. Os itens não apresentam três cotações pois devido as especificidades locais e de projeto, apenas algumas empresas tiveram interesse em responder a proposta formal com a cotação dos produtos e nem todas as propostas apresentadas atendem as especificações de projeto. Encontram-se anexadas as tentativas de contato e as demais propostas comerciais não utilizadas por não atenderem as especificações do projeto.</t>
  </si>
  <si>
    <r>
      <rPr>
        <b/>
        <sz val="8"/>
        <rFont val="Arial"/>
        <family val="2"/>
      </rPr>
      <t>ENCARGOS SOCIAIS</t>
    </r>
    <r>
      <rPr>
        <sz val="8"/>
        <rFont val="Arial"/>
        <family val="2"/>
      </rPr>
      <t>: Não desonerado - Horista:  117,37% Mensalista:  74,19%</t>
    </r>
  </si>
  <si>
    <r>
      <t xml:space="preserve">ENCARGOS SOCIAIS: </t>
    </r>
    <r>
      <rPr>
        <sz val="8"/>
        <color rgb="FF000000"/>
        <rFont val="Calibri"/>
        <family val="2"/>
      </rPr>
      <t>Não desonerado - Horista:  117,37% Mensalista:  74,19%</t>
    </r>
  </si>
  <si>
    <r>
      <t xml:space="preserve">3) Atendendo a Lei n. 13.161/2015, após comparação feita com as Planilhas Orçamentárias COM e SEM desoneração, declaro para os devidos fins que o regime de Contribuição Previdenciária sobre a Receita Bruta adotado para elaboração do orçamento foi </t>
    </r>
    <r>
      <rPr>
        <u/>
        <sz val="12"/>
        <rFont val="Arial"/>
        <family val="2"/>
      </rPr>
      <t>sem desoneração</t>
    </r>
    <r>
      <rPr>
        <sz val="12"/>
        <rFont val="Arial"/>
        <family val="2"/>
      </rPr>
      <t xml:space="preserve"> e, que esta é a alternativa mais vantajosa para a Administração Pública. </t>
    </r>
  </si>
  <si>
    <t>Secretaria de Segurança Pública – SSP</t>
  </si>
  <si>
    <r>
      <t xml:space="preserve">BDI SERVIÇOS: </t>
    </r>
    <r>
      <rPr>
        <sz val="8"/>
        <color rgb="FF000000"/>
        <rFont val="Calibri"/>
        <family val="2"/>
      </rPr>
      <t>25,07%</t>
    </r>
  </si>
  <si>
    <r>
      <rPr>
        <b/>
        <sz val="8"/>
        <rFont val="Arial"/>
        <family val="2"/>
      </rPr>
      <t>BDI SERVIÇOS</t>
    </r>
    <r>
      <rPr>
        <sz val="8"/>
        <rFont val="Arial"/>
        <family val="2"/>
      </rPr>
      <t>: 25,07%</t>
    </r>
  </si>
  <si>
    <r>
      <rPr>
        <b/>
        <sz val="8"/>
        <rFont val="Arial"/>
        <family val="2"/>
      </rPr>
      <t xml:space="preserve">OBRA: </t>
    </r>
    <r>
      <rPr>
        <sz val="8"/>
        <rFont val="Arial"/>
        <family val="2"/>
      </rPr>
      <t>Manutenção Predial dos Alojamentos Masculinos Operacional e de Trânsito do BOPAR</t>
    </r>
  </si>
  <si>
    <r>
      <rPr>
        <b/>
        <sz val="8"/>
        <rFont val="Arial"/>
        <family val="2"/>
      </rPr>
      <t xml:space="preserve">ENDEREÇO: </t>
    </r>
    <r>
      <rPr>
        <sz val="8"/>
        <rFont val="Arial"/>
        <family val="2"/>
      </rPr>
      <t xml:space="preserve"> Rua 66, nº 253, Setor Central, Goiânia - GO</t>
    </r>
  </si>
  <si>
    <r>
      <rPr>
        <b/>
        <sz val="8"/>
        <rFont val="Arial"/>
        <family val="2"/>
      </rPr>
      <t>DATA BASE:</t>
    </r>
    <r>
      <rPr>
        <sz val="8"/>
        <rFont val="Arial"/>
        <family val="2"/>
      </rPr>
      <t xml:space="preserve"> SINAPI 06/2025 Goiás, SBC 06/2025 GNA-Goiânia, GOINFRA 04/2025</t>
    </r>
  </si>
  <si>
    <t>ÁREA DE INTERVENÇÃO: m²</t>
  </si>
  <si>
    <t>FORNECIMENTO E INSTALAÇÃO DE PLACA DE OBRA COM CHAPA GALVANIZADA E ESTRUTURA DE MADEIRA. AF_03/2022_PS</t>
  </si>
  <si>
    <t>Placa de Obra - Transferências Voluntárias &gt;&gt;&gt;&gt;</t>
  </si>
  <si>
    <t>4) Declaro para os devidos fins que, conforme a Legislação Tributária Municipal de Goiânia, a respectiva alíquota é de ISS é 5%. A base de cálculo é adotada conforme o entendimento do STJ e a orientação da PGR no Despacho nº 155/2024/GAB.</t>
  </si>
  <si>
    <t>Porcentagem/Espessura</t>
  </si>
  <si>
    <t>Área intervenção total</t>
  </si>
  <si>
    <t>Largura/perímetro</t>
  </si>
  <si>
    <t>Altura/Comprimento</t>
  </si>
  <si>
    <t>CARGA DOS MATERIAIS/EQUIPAMENTOS/OUTROS ( INCLUSO HORA IMPRODUTIVA DO CAMINHÃO)</t>
  </si>
  <si>
    <t>&gt;&gt; mobilização/desmobilização</t>
  </si>
  <si>
    <t xml:space="preserve">  </t>
  </si>
  <si>
    <t/>
  </si>
  <si>
    <r>
      <t xml:space="preserve">OBRA: </t>
    </r>
    <r>
      <rPr>
        <sz val="8"/>
        <color indexed="8"/>
        <rFont val="Calibri"/>
        <family val="2"/>
      </rPr>
      <t>Cobertura CAL</t>
    </r>
  </si>
  <si>
    <t>DEMOLIÇÃO MANUAL - COBERTURA TELHA METÁLICA COM TRANSPORTE ATÉ CAÇAMBA E CARGA</t>
  </si>
  <si>
    <t>1.2</t>
  </si>
  <si>
    <t>DEMOLIÇÃO MANUAL DE CALHA/RUFO EM CHAPA COM TRANSPORTE ATÉ CAÇAMBA E CARGA</t>
  </si>
  <si>
    <t>1.3</t>
  </si>
  <si>
    <t>ANDAIME METALICO TORRE (ALUGUEL/MES)</t>
  </si>
  <si>
    <t>1.4</t>
  </si>
  <si>
    <t>TRANSPORTE DE ENTULHO CAÇAMBA ESTACIONÁRIA SEM CARGA</t>
  </si>
  <si>
    <t>2.1</t>
  </si>
  <si>
    <t>2.2</t>
  </si>
  <si>
    <t>3.1</t>
  </si>
  <si>
    <t>COBERTURA</t>
  </si>
  <si>
    <t>4.1</t>
  </si>
  <si>
    <t>COBERTURA COM TELHA TERMOACUSTICA TRAPEZOIDAL NÚCLEO PIR 30MM EM AÇO GALVALUME, #0,43MM (TELHA/FILME)</t>
  </si>
  <si>
    <t>4.2</t>
  </si>
  <si>
    <t>4.3</t>
  </si>
  <si>
    <t>RUFO DE CHAPA GALVANIZADA Nº 26 DESENVOLVIMENTO 40 CM</t>
  </si>
  <si>
    <t>4.4</t>
  </si>
  <si>
    <t>CUMEEIRA PARA TELHA GALVANIZADA TRAPEZOIDAL 0,43MM</t>
  </si>
  <si>
    <t>5.1</t>
  </si>
  <si>
    <t>ENGENHEIRO - (OBRAS CIVIS)</t>
  </si>
  <si>
    <t>ENCARREGADO - (OBRAS CIVIS)</t>
  </si>
  <si>
    <t>6.1</t>
  </si>
  <si>
    <t>LIMPEZA FINAL DE OBRA - (OBRAS CIVIS)</t>
  </si>
  <si>
    <t>6.2</t>
  </si>
  <si>
    <t>Foram considerados o tempo de execução de obra em 1 mês</t>
  </si>
  <si>
    <t>Cobertura</t>
  </si>
  <si>
    <t>Alturas Maiores que 3,00m - Fachada</t>
  </si>
  <si>
    <t>*Necessário para os serviços em alturas superiores a 3,00m</t>
  </si>
  <si>
    <t>** Considerada a maior altura em Projeto, ao longo de todos os meses de execução</t>
  </si>
  <si>
    <t>Altura Projetada &gt;&gt;&gt;</t>
  </si>
  <si>
    <t>Meses &gt;&gt;&gt;</t>
  </si>
  <si>
    <t>Total&gt;&gt;&gt;</t>
  </si>
  <si>
    <t xml:space="preserve">Cobertura </t>
  </si>
  <si>
    <r>
      <rPr>
        <b/>
        <sz val="8"/>
        <color indexed="8"/>
        <rFont val="Calibri"/>
        <family val="2"/>
      </rPr>
      <t>DATA BASE:</t>
    </r>
    <r>
      <rPr>
        <sz val="8"/>
        <color indexed="8"/>
        <rFont val="Calibri"/>
        <family val="2"/>
      </rPr>
      <t xml:space="preserve"> SINAPI 06/2025 Goiás, SBC 06/2025 GNA-Goiânia, GOINFRA 06/2025</t>
    </r>
  </si>
  <si>
    <t>COB 1</t>
  </si>
  <si>
    <t>COB 2</t>
  </si>
  <si>
    <t>CALHA</t>
  </si>
  <si>
    <t>RUFO</t>
  </si>
  <si>
    <t>Calha/Rufo</t>
  </si>
  <si>
    <t>*Considerado 2 andaimes</t>
  </si>
  <si>
    <t>2 meses</t>
  </si>
  <si>
    <t>* A telha será reaproveitada pela unidade</t>
  </si>
  <si>
    <t>MOLDURA TIPO "U" INVERTIDO EM ARGAMASSA COM 2CM DE ESPESSURA TIPO PINGADEIRA EM MURO/PLATIBANDA ( A PARTE VERTICAL DESCE 2,5CM)</t>
  </si>
  <si>
    <t>Largura</t>
  </si>
  <si>
    <t xml:space="preserve">Local </t>
  </si>
  <si>
    <r>
      <t xml:space="preserve">ÁREA DE INTERVENÇÃO: </t>
    </r>
    <r>
      <rPr>
        <sz val="8"/>
        <color theme="1"/>
        <rFont val="Calibri"/>
        <family val="2"/>
        <scheme val="minor"/>
      </rPr>
      <t xml:space="preserve"> 558,63m²</t>
    </r>
  </si>
  <si>
    <t>PRESSURIZADOR PL 20 (MCA), LORENZETTI, 1/2CV, MONOFÁSICO 127V/220V</t>
  </si>
  <si>
    <t>COMP.447</t>
  </si>
  <si>
    <r>
      <rPr>
        <b/>
        <sz val="8"/>
        <rFont val="Arial"/>
        <family val="2"/>
      </rPr>
      <t>OBRA:</t>
    </r>
    <r>
      <rPr>
        <sz val="8"/>
        <rFont val="Arial"/>
        <family val="2"/>
      </rPr>
      <t xml:space="preserve"> Cobertura CAL</t>
    </r>
  </si>
  <si>
    <r>
      <t>ÁREA DE INTERVENÇÃO:</t>
    </r>
    <r>
      <rPr>
        <sz val="8"/>
        <rFont val="Arial"/>
        <family val="2"/>
      </rPr>
      <t xml:space="preserve"> 558,63m²</t>
    </r>
  </si>
  <si>
    <r>
      <t xml:space="preserve">OBRA: </t>
    </r>
    <r>
      <rPr>
        <sz val="8"/>
        <rFont val="Arial"/>
        <family val="2"/>
      </rPr>
      <t>Cobertura CAL</t>
    </r>
  </si>
  <si>
    <r>
      <rPr>
        <b/>
        <sz val="8"/>
        <rFont val="Arial"/>
        <family val="2"/>
      </rPr>
      <t xml:space="preserve">ENDEREÇO: </t>
    </r>
    <r>
      <rPr>
        <sz val="8"/>
        <rFont val="Arial"/>
        <family val="2"/>
      </rPr>
      <t xml:space="preserve"> Av. Consolação -Setro Cidade Jardim CEP:74425-535</t>
    </r>
  </si>
  <si>
    <t>ÁREA DE INTERVENÇÃO:  558,63m²</t>
  </si>
  <si>
    <t>PLUVIAL</t>
  </si>
  <si>
    <t>7.</t>
  </si>
  <si>
    <t>7.1</t>
  </si>
  <si>
    <t>7.2</t>
  </si>
  <si>
    <t>CAIXA D'AGUA POLIETILENO 500 LTS. COM TAMPA</t>
  </si>
  <si>
    <r>
      <t xml:space="preserve">ENDEREÇO: </t>
    </r>
    <r>
      <rPr>
        <sz val="8"/>
        <rFont val="Arial"/>
        <family val="2"/>
      </rPr>
      <t xml:space="preserve"> Av. Consolação -Setor Cidade Jardim CEP:74425-535</t>
    </r>
  </si>
  <si>
    <r>
      <t xml:space="preserve">ENDEREÇO: </t>
    </r>
    <r>
      <rPr>
        <sz val="8"/>
        <color theme="1"/>
        <rFont val="Calibri"/>
        <family val="2"/>
        <scheme val="minor"/>
      </rPr>
      <t>Av. Consolação -Setor Cidade Jardim CEP:74425-535</t>
    </r>
  </si>
  <si>
    <t>3.2</t>
  </si>
  <si>
    <t>3.3</t>
  </si>
  <si>
    <t>ADAPTADOR PVC SOLDÁVEL LONGO COM FLANGES LIVRES PARA CAIXA D'ÁGUA 50X1.1/2"</t>
  </si>
  <si>
    <t>3.4</t>
  </si>
  <si>
    <t>3.5</t>
  </si>
  <si>
    <t>3.6</t>
  </si>
  <si>
    <t>3.7</t>
  </si>
  <si>
    <t>ADAPTADOR SOLDÁVEL CURTO C/ BOLSA E ROSCA PARA REGISTRO 25X3/4"</t>
  </si>
  <si>
    <t>REGISTRO DE ESFERA METAL DIAMETRO 1.1/2"</t>
  </si>
  <si>
    <t>REGISTRO DE ESFERA METAL DIAMETRO 1"</t>
  </si>
  <si>
    <t>3.8</t>
  </si>
  <si>
    <t>REGISTRO DE ESFERA METAL DIAMETRO 3/4"</t>
  </si>
  <si>
    <t>3.9</t>
  </si>
  <si>
    <t>TUBO SOLDAVEL PVC MARROM DIAM. 50 MM</t>
  </si>
  <si>
    <t>3.10</t>
  </si>
  <si>
    <t>TUBO SOLDAVEL PVC MARROM DIAM. 32 MM</t>
  </si>
  <si>
    <t>3.11</t>
  </si>
  <si>
    <t>TUBO SOLDAVEL PVC MARROM DIAM. 25 MM</t>
  </si>
  <si>
    <t>3.12</t>
  </si>
  <si>
    <t>CURVA 90 GRAUS SOLDAVEL DIAMETRO 50 MM</t>
  </si>
  <si>
    <t>3.13</t>
  </si>
  <si>
    <t>JOELHO 90 GRAUS SOLDAVEL 50 mm (MARROM)</t>
  </si>
  <si>
    <t>3.14</t>
  </si>
  <si>
    <t>JOELHO 90 GRAUS SOLDAVEL DIAMETRO 32 MM (1")</t>
  </si>
  <si>
    <t>3.15</t>
  </si>
  <si>
    <t>TE 90 GRAUS SOLDAVEL DIAMETRO 50 MM</t>
  </si>
  <si>
    <t>3.16</t>
  </si>
  <si>
    <t>TE 90 GRAUS SOLDAVEL DIAMETRO 32 MM</t>
  </si>
  <si>
    <t>3.17</t>
  </si>
  <si>
    <t>LUVA DE REDUÇÃO EM AÇO GALVANIZADO 1.1/2" X 3/4"</t>
  </si>
  <si>
    <t xml:space="preserve">CALHA DE CHAPA GALVANIZADA Nº 26 DESENVOLVIMENTO </t>
  </si>
  <si>
    <t>Tubulação</t>
  </si>
  <si>
    <t xml:space="preserve">HIDRÁULICO </t>
  </si>
  <si>
    <t>1.5</t>
  </si>
  <si>
    <t>REMOÇÃO MANUAL DE TUBULAÇÃO (TUBO E CONEXÃO) COM TRANSPORTE ATÉ CAÇAMBA E CARGA (EXCLUSO RASGOS E ESCAVAÇÕES)</t>
  </si>
  <si>
    <t>Cobertura/ Laje</t>
  </si>
  <si>
    <t>1.6</t>
  </si>
  <si>
    <t>COMP.604</t>
  </si>
  <si>
    <t>Conforme projeto hidráulico</t>
  </si>
  <si>
    <t>5.2</t>
  </si>
  <si>
    <t>TUBO SOLDAVEL PARA ESGOTO DIAMETRO 100 MM</t>
  </si>
  <si>
    <t>Cobertura/laje</t>
  </si>
  <si>
    <t>comprimento</t>
  </si>
  <si>
    <t>largura</t>
  </si>
  <si>
    <t>Calha de 70</t>
  </si>
  <si>
    <t>Calha de 55</t>
  </si>
  <si>
    <t>5.3</t>
  </si>
  <si>
    <t>JOELHO 90 GRAUS DIAMETRO 100 MM (ESGOTO)</t>
  </si>
  <si>
    <t>5.4</t>
  </si>
  <si>
    <t>JOELHO 90 GRAUS, PVC, SERIE NORMAL, ESGOTO PREDIAL, DN 150 MM, JUNTA ELÁSTICA, FORNECIDO E INSTALADO EM SUBCOLETOR AÉREO DE ESGOTO SANITÁRIO. AF_08/2022</t>
  </si>
  <si>
    <t>8.</t>
  </si>
  <si>
    <t>8.1</t>
  </si>
  <si>
    <t>INSTALAÇÕES ELÉTRICAS</t>
  </si>
  <si>
    <t xml:space="preserve">Foi adotado o coeficiente de 1/5 </t>
  </si>
  <si>
    <t>CABO FLEXÍVEL, PVC (70° C), 450/750 V, 2,5 MM2</t>
  </si>
  <si>
    <t>DISJUNTOR MONOPOLAR DE 10 A 32-A</t>
  </si>
  <si>
    <t>6.3</t>
  </si>
  <si>
    <t>FITA DE AUTO FUSAO, ROLO DE 2,00 M</t>
  </si>
  <si>
    <t>6.4</t>
  </si>
  <si>
    <t>FITA ISOLANTE, ROLO DE 5,00 M</t>
  </si>
  <si>
    <t>* Considerado uma parte da área, pois não prevê a construção de paredes</t>
  </si>
  <si>
    <t>Tributos (Contribuição Previdenciária sobre a Receita Bruta - 0% ou 3,6%)</t>
  </si>
  <si>
    <r>
      <rPr>
        <b/>
        <sz val="8"/>
        <rFont val="Arial"/>
        <family val="2"/>
      </rPr>
      <t>DATA BASE:</t>
    </r>
    <r>
      <rPr>
        <sz val="8"/>
        <rFont val="Arial"/>
        <family val="2"/>
      </rPr>
      <t xml:space="preserve"> SINAPI 06/2025 Goiás, SBC 06/2025 GNA-Goiânia, GOINFRA 06/2025</t>
    </r>
  </si>
  <si>
    <t xml:space="preserve"> 1.1 </t>
  </si>
  <si>
    <t xml:space="preserve"> 021301 </t>
  </si>
  <si>
    <t>PLACA DE OBRA PLOTADA EM CHAPA METÁLICA 26 , AFIXADA EM CAVALETES DE MADEIRA DE LEI (VIGOTAS 6X12CM) - PADRÃO GOINFRA</t>
  </si>
  <si>
    <t>m²</t>
  </si>
  <si>
    <t xml:space="preserve"> 1.2 </t>
  </si>
  <si>
    <t xml:space="preserve"> 020100 </t>
  </si>
  <si>
    <t xml:space="preserve"> 1.3 </t>
  </si>
  <si>
    <t xml:space="preserve"> 020157 </t>
  </si>
  <si>
    <t xml:space="preserve"> 1.4 </t>
  </si>
  <si>
    <t xml:space="preserve"> 060104 </t>
  </si>
  <si>
    <t>mxmes</t>
  </si>
  <si>
    <t xml:space="preserve"> 1.5 </t>
  </si>
  <si>
    <t xml:space="preserve"> 020164 </t>
  </si>
  <si>
    <t>m</t>
  </si>
  <si>
    <t xml:space="preserve"> 1.6 </t>
  </si>
  <si>
    <t xml:space="preserve"> COMP.604 </t>
  </si>
  <si>
    <t>Próprio</t>
  </si>
  <si>
    <t>Un</t>
  </si>
  <si>
    <t xml:space="preserve"> 2.1 </t>
  </si>
  <si>
    <t xml:space="preserve"> 030104 </t>
  </si>
  <si>
    <t>m³</t>
  </si>
  <si>
    <t xml:space="preserve"> 2.2 </t>
  </si>
  <si>
    <t xml:space="preserve"> 030112 </t>
  </si>
  <si>
    <t>un</t>
  </si>
  <si>
    <t>HIDRÁULICO</t>
  </si>
  <si>
    <t xml:space="preserve"> 3.1 </t>
  </si>
  <si>
    <t xml:space="preserve"> 081860 </t>
  </si>
  <si>
    <t xml:space="preserve"> 3.2 </t>
  </si>
  <si>
    <t xml:space="preserve"> COMP.447 </t>
  </si>
  <si>
    <t>PRESSURIZADOR PL 20 (MCA),  LORENZETTI, 1/2CV, MONOFÁSICO 127V/220V</t>
  </si>
  <si>
    <t xml:space="preserve"> 3.3 </t>
  </si>
  <si>
    <t xml:space="preserve"> 081058 </t>
  </si>
  <si>
    <t xml:space="preserve"> 3.4 </t>
  </si>
  <si>
    <t xml:space="preserve"> 081042 </t>
  </si>
  <si>
    <t>ADAPTADOR PVC SOLDÁVEL LONGO COM FLANGES LIVRES PARA CAIXA D'ÁGUA 32X1"</t>
  </si>
  <si>
    <t xml:space="preserve"> 3.5 </t>
  </si>
  <si>
    <t xml:space="preserve"> 081066 </t>
  </si>
  <si>
    <t xml:space="preserve"> 3.6 </t>
  </si>
  <si>
    <t xml:space="preserve"> 080979 </t>
  </si>
  <si>
    <t xml:space="preserve"> 3.7 </t>
  </si>
  <si>
    <t xml:space="preserve"> 080977 </t>
  </si>
  <si>
    <t xml:space="preserve"> 3.8 </t>
  </si>
  <si>
    <t xml:space="preserve"> 080976 </t>
  </si>
  <si>
    <t xml:space="preserve"> 3.9 </t>
  </si>
  <si>
    <t xml:space="preserve"> 081006 </t>
  </si>
  <si>
    <t xml:space="preserve"> 3.10 </t>
  </si>
  <si>
    <t xml:space="preserve"> 081004 </t>
  </si>
  <si>
    <t xml:space="preserve"> 3.11 </t>
  </si>
  <si>
    <t xml:space="preserve"> 081003 </t>
  </si>
  <si>
    <t>M</t>
  </si>
  <si>
    <t xml:space="preserve"> 3.12 </t>
  </si>
  <si>
    <t xml:space="preserve"> 081540 </t>
  </si>
  <si>
    <t xml:space="preserve"> 3.13 </t>
  </si>
  <si>
    <t xml:space="preserve"> 081324 </t>
  </si>
  <si>
    <t xml:space="preserve"> 3.14 </t>
  </si>
  <si>
    <t xml:space="preserve"> 081322 </t>
  </si>
  <si>
    <t xml:space="preserve"> 3.15 </t>
  </si>
  <si>
    <t xml:space="preserve"> 081405 </t>
  </si>
  <si>
    <t xml:space="preserve"> 3.16 </t>
  </si>
  <si>
    <t xml:space="preserve"> 081403 </t>
  </si>
  <si>
    <t xml:space="preserve"> 3.17 </t>
  </si>
  <si>
    <t xml:space="preserve"> 071710 </t>
  </si>
  <si>
    <t xml:space="preserve"> 4.1 </t>
  </si>
  <si>
    <t xml:space="preserve"> 160971 </t>
  </si>
  <si>
    <t xml:space="preserve"> 4.2 </t>
  </si>
  <si>
    <t xml:space="preserve"> 160602 </t>
  </si>
  <si>
    <t xml:space="preserve"> 4.3 </t>
  </si>
  <si>
    <t xml:space="preserve"> 160963 </t>
  </si>
  <si>
    <t xml:space="preserve"> 4.4 </t>
  </si>
  <si>
    <t xml:space="preserve"> 201410 </t>
  </si>
  <si>
    <t xml:space="preserve"> 5.1 </t>
  </si>
  <si>
    <t xml:space="preserve"> 160600 </t>
  </si>
  <si>
    <t>CALHA DE CHAPA GALVANIZADA Nº 26</t>
  </si>
  <si>
    <t xml:space="preserve"> 5.2 </t>
  </si>
  <si>
    <t xml:space="preserve"> 082304 </t>
  </si>
  <si>
    <t xml:space="preserve"> 5.3 </t>
  </si>
  <si>
    <t xml:space="preserve"> 081938 </t>
  </si>
  <si>
    <t xml:space="preserve"> 5.4 </t>
  </si>
  <si>
    <t xml:space="preserve"> 89854 </t>
  </si>
  <si>
    <t>SINAPI</t>
  </si>
  <si>
    <t>UN</t>
  </si>
  <si>
    <t xml:space="preserve"> 6.1 </t>
  </si>
  <si>
    <t xml:space="preserve"> 070563 </t>
  </si>
  <si>
    <t xml:space="preserve"> 6.2 </t>
  </si>
  <si>
    <t xml:space="preserve"> 071171 </t>
  </si>
  <si>
    <t xml:space="preserve"> 6.3 </t>
  </si>
  <si>
    <t xml:space="preserve"> 071320 </t>
  </si>
  <si>
    <t xml:space="preserve"> 6.4 </t>
  </si>
  <si>
    <t xml:space="preserve"> 071329 </t>
  </si>
  <si>
    <t xml:space="preserve"> 7.1 </t>
  </si>
  <si>
    <t xml:space="preserve"> 250103 </t>
  </si>
  <si>
    <t>mes</t>
  </si>
  <si>
    <t xml:space="preserve"> 7.2 </t>
  </si>
  <si>
    <t xml:space="preserve"> 250101 </t>
  </si>
  <si>
    <t xml:space="preserve"> 8.1 </t>
  </si>
  <si>
    <t xml:space="preserve"> 270501 </t>
  </si>
  <si>
    <t>Total sem BDI</t>
  </si>
  <si>
    <t>Total do BDI</t>
  </si>
  <si>
    <t>Total Geral</t>
  </si>
  <si>
    <t>GOINFRA</t>
  </si>
  <si>
    <t>REMOÇÃO MANUAL DE CAIXA D'ÁGUA COM TRANSPORTE ATÉ CAÇAMBA E CARGA - Copia da GOINFRA (020146)</t>
  </si>
  <si>
    <t>Tipo</t>
  </si>
  <si>
    <t>Composição</t>
  </si>
  <si>
    <t>Insumo</t>
  </si>
  <si>
    <t xml:space="preserve"> 0011 </t>
  </si>
  <si>
    <t>ENCANADOR</t>
  </si>
  <si>
    <t>Mão de Obra</t>
  </si>
  <si>
    <t>H</t>
  </si>
  <si>
    <t xml:space="preserve"> 0005 </t>
  </si>
  <si>
    <t>SERVENTE</t>
  </si>
  <si>
    <t xml:space="preserve"> 0000021 </t>
  </si>
  <si>
    <t>Material</t>
  </si>
  <si>
    <t xml:space="preserve"> 0008 </t>
  </si>
  <si>
    <t>AJUDANTE</t>
  </si>
  <si>
    <t>Composições Auxiliares</t>
  </si>
  <si>
    <t>Obs 1: A planilha orçamentária teve como base a Tabela SINAPI 06/2025 Goiás. Os itens não encontrados nestas tabelas foram usados da Tabela GOINFRA 06/2025 e SBC 06/2025 GNA-Goiânia. Em último caso, foram realizadas pesquisas de mercado.</t>
  </si>
  <si>
    <t>DATA BASE: SINAPI 06/2025 Goiás, SBC 06/2025 GNA-Goiânia, GOINFRA 06/2025</t>
  </si>
  <si>
    <r>
      <rPr>
        <b/>
        <sz val="8"/>
        <rFont val="Arial"/>
        <family val="2"/>
      </rPr>
      <t>DATA BASE</t>
    </r>
    <r>
      <rPr>
        <sz val="8"/>
        <rFont val="Arial"/>
        <family val="2"/>
      </rPr>
      <t>: SINAPI 06/2025 Goiás, SBC 06/2025 GNA-Goiânia, GOINFRA 06/2025</t>
    </r>
  </si>
  <si>
    <r>
      <t xml:space="preserve">DATA BASE: </t>
    </r>
    <r>
      <rPr>
        <sz val="8"/>
        <rFont val="Arial"/>
        <family val="2"/>
      </rPr>
      <t>SSINAPI 06/2025 Goiás, SBC 06/2025 GNA-Goiânia, GOINFRA 06/2025</t>
    </r>
  </si>
  <si>
    <t>Vanessa  Dias Lopes Resende</t>
  </si>
  <si>
    <t>Arquiteta - CAU A273173-8</t>
  </si>
  <si>
    <t>Obs 2: Os encargos sociais adotados foram os da Tabela Referencial GOINFRA, sendo utilizado o mais recente publicado.</t>
  </si>
  <si>
    <t>4.5</t>
  </si>
  <si>
    <t>SERRALHEIRO COM ENCARGOS COMPLEMENTARES</t>
  </si>
  <si>
    <t xml:space="preserve">**Considerado para 5 dias de trabalho,sendo multiplicado por 8h de serviço/dia. </t>
  </si>
  <si>
    <t>**8h x 5 dias = 40 horas</t>
  </si>
  <si>
    <t>5.5</t>
  </si>
  <si>
    <t>TUBO LEVE PVC RIGIDO DIAMETRO 150 MM</t>
  </si>
  <si>
    <t xml:space="preserve"> 5.5</t>
  </si>
  <si>
    <t>CUMEEIRA PARA TELHA GALVANIZADA TRAPEZOIDAL 0,5 MM</t>
  </si>
  <si>
    <t>BDI SEM desoneração (Fórmula Acórdao TCU) - Onerado</t>
  </si>
  <si>
    <t>Quarta Feira, 22 de outubro de 2025</t>
  </si>
  <si>
    <t>Quarta feira , 22 de outubro de 2025</t>
  </si>
  <si>
    <t xml:space="preserve">REMOÇÃO MANUAL DE CAIXA D'ÁGUA COM TRANSPORTE ATÉ CAÇAMBA E CARGA </t>
  </si>
  <si>
    <r>
      <rPr>
        <b/>
        <sz val="8"/>
        <rFont val="Arial"/>
        <family val="2"/>
      </rPr>
      <t>BDI SERVIÇOS</t>
    </r>
    <r>
      <rPr>
        <sz val="8"/>
        <rFont val="Arial"/>
        <family val="2"/>
      </rPr>
      <t xml:space="preserve">: </t>
    </r>
    <r>
      <rPr>
        <b/>
        <sz val="8"/>
        <color rgb="FFFF0000"/>
        <rFont val="Arial"/>
        <family val="2"/>
      </rPr>
      <t>25,07%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</si>
</sst>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0.00&quot; m²&quot;"/>
    <numFmt numFmtId="167" formatCode="0.00&quot; m&quot;"/>
    <numFmt numFmtId="168" formatCode="#"/>
    <numFmt numFmtId="169" formatCode="0.00&quot; und&quot;"/>
    <numFmt numFmtId="170" formatCode="0.00&quot; m³&quot;"/>
    <numFmt numFmtId="171" formatCode="#,##0.0000000"/>
  </numFmts>
  <fonts count="46" x14ac:knownFonts="1">
    <font>
      <sz val="11"/>
      <name val="Arial"/>
      <family val="1"/>
    </font>
    <font>
      <b/>
      <sz val="10"/>
      <name val="Arial"/>
      <family val="1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u/>
      <sz val="8"/>
      <name val="Arial"/>
      <family val="2"/>
    </font>
    <font>
      <b/>
      <sz val="8"/>
      <name val="Arial"/>
      <family val="1"/>
    </font>
    <font>
      <sz val="9"/>
      <name val="Arial"/>
      <family val="1"/>
    </font>
    <font>
      <b/>
      <sz val="9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b/>
      <sz val="10"/>
      <color rgb="FF000000"/>
      <name val="Arial"/>
      <family val="1"/>
    </font>
    <font>
      <sz val="11"/>
      <name val="Arial"/>
      <family val="2"/>
    </font>
    <font>
      <b/>
      <sz val="11"/>
      <color theme="0"/>
      <name val="Arial"/>
      <family val="1"/>
    </font>
    <font>
      <sz val="8"/>
      <name val="Arial"/>
      <family val="1"/>
    </font>
    <font>
      <u/>
      <sz val="12"/>
      <name val="Arial"/>
      <family val="2"/>
    </font>
    <font>
      <sz val="8"/>
      <color rgb="FF000000"/>
      <name val="Calibri"/>
      <family val="2"/>
    </font>
    <font>
      <sz val="12"/>
      <color rgb="FFFF0000"/>
      <name val="Arial"/>
      <family val="2"/>
    </font>
    <font>
      <u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10"/>
      <name val="Arial"/>
      <family val="1"/>
    </font>
    <font>
      <u/>
      <sz val="11"/>
      <name val="Arial"/>
      <family val="1"/>
    </font>
    <font>
      <sz val="11"/>
      <color rgb="FF343A4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E6E6E6"/>
      </patternFill>
    </fill>
    <fill>
      <patternFill patternType="solid">
        <fgColor theme="0" tint="-0.14999847407452621"/>
        <bgColor rgb="FFE6E6E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rgb="FFFFFFFF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FEFEF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ck">
        <color rgb="FFFF5500"/>
      </bottom>
      <diagonal/>
    </border>
    <border>
      <left style="thin">
        <color rgb="FFCCCCCC"/>
      </left>
      <right/>
      <top style="thick">
        <color rgb="FFFF5500"/>
      </top>
      <bottom style="thick">
        <color rgb="FFFF5500"/>
      </bottom>
      <diagonal/>
    </border>
    <border>
      <left/>
      <right/>
      <top style="thick">
        <color rgb="FFFF5500"/>
      </top>
      <bottom style="thick">
        <color rgb="FFFF5500"/>
      </bottom>
      <diagonal/>
    </border>
  </borders>
  <cellStyleXfs count="6">
    <xf numFmtId="0" fontId="0" fillId="0" borderId="0"/>
    <xf numFmtId="0" fontId="5" fillId="0" borderId="0"/>
    <xf numFmtId="165" fontId="5" fillId="0" borderId="0" applyFill="0" applyBorder="0" applyAlignment="0" applyProtection="0"/>
    <xf numFmtId="0" fontId="5" fillId="0" borderId="0"/>
    <xf numFmtId="0" fontId="15" fillId="0" borderId="0"/>
    <xf numFmtId="9" fontId="5" fillId="0" borderId="0" applyFill="0" applyBorder="0" applyAlignment="0" applyProtection="0"/>
  </cellStyleXfs>
  <cellXfs count="341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3" borderId="0" xfId="0" applyNumberFormat="1" applyFill="1"/>
    <xf numFmtId="2" fontId="0" fillId="0" borderId="0" xfId="0" applyNumberFormat="1"/>
    <xf numFmtId="0" fontId="0" fillId="3" borderId="6" xfId="0" applyFill="1" applyBorder="1"/>
    <xf numFmtId="0" fontId="1" fillId="2" borderId="0" xfId="0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center" vertical="top" wrapText="1"/>
    </xf>
    <xf numFmtId="0" fontId="1" fillId="2" borderId="0" xfId="0" quotePrefix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4" fillId="5" borderId="13" xfId="0" applyFont="1" applyFill="1" applyBorder="1" applyAlignment="1">
      <alignment horizontal="center" vertical="center"/>
    </xf>
    <xf numFmtId="10" fontId="9" fillId="3" borderId="13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10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1"/>
    <xf numFmtId="0" fontId="11" fillId="3" borderId="0" xfId="1" applyFont="1" applyFill="1"/>
    <xf numFmtId="43" fontId="12" fillId="3" borderId="0" xfId="2" applyNumberFormat="1" applyFont="1" applyFill="1" applyBorder="1" applyAlignment="1"/>
    <xf numFmtId="166" fontId="11" fillId="3" borderId="0" xfId="1" applyNumberFormat="1" applyFont="1" applyFill="1"/>
    <xf numFmtId="166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 wrapText="1"/>
    </xf>
    <xf numFmtId="167" fontId="11" fillId="3" borderId="0" xfId="1" applyNumberFormat="1" applyFont="1" applyFill="1" applyAlignment="1">
      <alignment horizontal="center" vertical="center" wrapText="1"/>
    </xf>
    <xf numFmtId="168" fontId="12" fillId="3" borderId="0" xfId="1" applyNumberFormat="1" applyFont="1" applyFill="1" applyAlignment="1">
      <alignment horizontal="left" vertical="center" wrapText="1"/>
    </xf>
    <xf numFmtId="168" fontId="12" fillId="3" borderId="0" xfId="1" applyNumberFormat="1" applyFont="1" applyFill="1" applyAlignment="1">
      <alignment horizontal="left" vertical="center"/>
    </xf>
    <xf numFmtId="0" fontId="12" fillId="3" borderId="0" xfId="1" applyFont="1" applyFill="1"/>
    <xf numFmtId="0" fontId="12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left" vertical="center" wrapText="1"/>
    </xf>
    <xf numFmtId="169" fontId="11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right" vertical="center"/>
    </xf>
    <xf numFmtId="168" fontId="11" fillId="3" borderId="0" xfId="1" applyNumberFormat="1" applyFont="1" applyFill="1" applyAlignment="1">
      <alignment horizontal="left" vertical="center"/>
    </xf>
    <xf numFmtId="0" fontId="11" fillId="3" borderId="15" xfId="1" applyFont="1" applyFill="1" applyBorder="1"/>
    <xf numFmtId="167" fontId="11" fillId="3" borderId="15" xfId="1" applyNumberFormat="1" applyFont="1" applyFill="1" applyBorder="1" applyAlignment="1">
      <alignment horizontal="center" vertical="center" wrapText="1"/>
    </xf>
    <xf numFmtId="166" fontId="11" fillId="3" borderId="15" xfId="1" applyNumberFormat="1" applyFont="1" applyFill="1" applyBorder="1" applyAlignment="1">
      <alignment vertical="center"/>
    </xf>
    <xf numFmtId="2" fontId="11" fillId="3" borderId="15" xfId="1" applyNumberFormat="1" applyFont="1" applyFill="1" applyBorder="1" applyAlignment="1">
      <alignment horizontal="center" vertical="center" wrapText="1"/>
    </xf>
    <xf numFmtId="0" fontId="11" fillId="3" borderId="15" xfId="3" applyFont="1" applyFill="1" applyBorder="1" applyAlignment="1">
      <alignment vertical="center"/>
    </xf>
    <xf numFmtId="0" fontId="11" fillId="3" borderId="0" xfId="1" applyFont="1" applyFill="1" applyAlignment="1">
      <alignment horizontal="center"/>
    </xf>
    <xf numFmtId="167" fontId="12" fillId="3" borderId="0" xfId="1" applyNumberFormat="1" applyFont="1" applyFill="1" applyAlignment="1">
      <alignment horizontal="center" vertical="center" wrapText="1"/>
    </xf>
    <xf numFmtId="43" fontId="12" fillId="3" borderId="0" xfId="1" applyNumberFormat="1" applyFont="1" applyFill="1" applyAlignment="1">
      <alignment horizontal="right" vertical="center"/>
    </xf>
    <xf numFmtId="0" fontId="11" fillId="3" borderId="0" xfId="1" applyFont="1" applyFill="1" applyAlignment="1">
      <alignment horizontal="right"/>
    </xf>
    <xf numFmtId="0" fontId="13" fillId="3" borderId="0" xfId="1" applyFont="1" applyFill="1"/>
    <xf numFmtId="0" fontId="12" fillId="3" borderId="15" xfId="1" applyFont="1" applyFill="1" applyBorder="1" applyAlignment="1">
      <alignment horizontal="center"/>
    </xf>
    <xf numFmtId="0" fontId="11" fillId="6" borderId="0" xfId="1" applyFont="1" applyFill="1" applyAlignment="1">
      <alignment horizontal="right"/>
    </xf>
    <xf numFmtId="166" fontId="11" fillId="3" borderId="0" xfId="1" applyNumberFormat="1" applyFont="1" applyFill="1" applyAlignment="1">
      <alignment horizontal="center" vertical="center" wrapText="1"/>
    </xf>
    <xf numFmtId="166" fontId="12" fillId="3" borderId="0" xfId="1" applyNumberFormat="1" applyFont="1" applyFill="1" applyAlignment="1">
      <alignment horizontal="center" vertical="center" wrapText="1"/>
    </xf>
    <xf numFmtId="0" fontId="12" fillId="3" borderId="0" xfId="1" applyFont="1" applyFill="1" applyAlignment="1">
      <alignment horizontal="center"/>
    </xf>
    <xf numFmtId="0" fontId="12" fillId="3" borderId="15" xfId="1" applyFont="1" applyFill="1" applyBorder="1"/>
    <xf numFmtId="0" fontId="13" fillId="7" borderId="6" xfId="1" applyFont="1" applyFill="1" applyBorder="1"/>
    <xf numFmtId="0" fontId="13" fillId="7" borderId="5" xfId="1" applyFont="1" applyFill="1" applyBorder="1"/>
    <xf numFmtId="0" fontId="13" fillId="7" borderId="4" xfId="1" applyFont="1" applyFill="1" applyBorder="1"/>
    <xf numFmtId="0" fontId="12" fillId="3" borderId="15" xfId="1" applyFont="1" applyFill="1" applyBorder="1" applyAlignment="1">
      <alignment horizontal="center" vertical="center"/>
    </xf>
    <xf numFmtId="168" fontId="12" fillId="6" borderId="15" xfId="1" applyNumberFormat="1" applyFont="1" applyFill="1" applyBorder="1" applyAlignment="1">
      <alignment horizontal="center" vertical="center"/>
    </xf>
    <xf numFmtId="170" fontId="11" fillId="3" borderId="0" xfId="1" applyNumberFormat="1" applyFont="1" applyFill="1" applyAlignment="1">
      <alignment horizontal="center" vertical="center" wrapText="1"/>
    </xf>
    <xf numFmtId="169" fontId="11" fillId="3" borderId="0" xfId="1" applyNumberFormat="1" applyFont="1" applyFill="1" applyAlignment="1">
      <alignment horizontal="center" vertical="center" wrapText="1"/>
    </xf>
    <xf numFmtId="166" fontId="12" fillId="3" borderId="15" xfId="1" applyNumberFormat="1" applyFont="1" applyFill="1" applyBorder="1" applyAlignment="1">
      <alignment horizontal="center" vertical="center" wrapText="1"/>
    </xf>
    <xf numFmtId="168" fontId="11" fillId="3" borderId="0" xfId="1" applyNumberFormat="1" applyFont="1" applyFill="1" applyAlignment="1">
      <alignment horizontal="center" vertical="center"/>
    </xf>
    <xf numFmtId="0" fontId="13" fillId="3" borderId="15" xfId="1" applyFont="1" applyFill="1" applyBorder="1"/>
    <xf numFmtId="0" fontId="11" fillId="3" borderId="0" xfId="1" applyFont="1" applyFill="1" applyAlignment="1">
      <alignment vertical="center"/>
    </xf>
    <xf numFmtId="166" fontId="11" fillId="3" borderId="0" xfId="1" applyNumberFormat="1" applyFont="1" applyFill="1" applyAlignment="1">
      <alignment horizontal="left" vertical="center"/>
    </xf>
    <xf numFmtId="166" fontId="11" fillId="3" borderId="0" xfId="1" applyNumberFormat="1" applyFont="1" applyFill="1" applyAlignment="1">
      <alignment horizontal="center" wrapText="1"/>
    </xf>
    <xf numFmtId="49" fontId="11" fillId="3" borderId="0" xfId="4" applyNumberFormat="1" applyFont="1" applyFill="1" applyAlignment="1">
      <alignment horizontal="left" vertical="center"/>
    </xf>
    <xf numFmtId="0" fontId="11" fillId="3" borderId="0" xfId="1" applyFont="1" applyFill="1" applyAlignment="1">
      <alignment horizontal="left" vertical="center" wrapText="1"/>
    </xf>
    <xf numFmtId="170" fontId="12" fillId="3" borderId="0" xfId="1" applyNumberFormat="1" applyFont="1" applyFill="1" applyAlignment="1">
      <alignment horizontal="center"/>
    </xf>
    <xf numFmtId="10" fontId="16" fillId="3" borderId="0" xfId="5" applyNumberFormat="1" applyFont="1" applyFill="1" applyAlignment="1">
      <alignment horizontal="center"/>
    </xf>
    <xf numFmtId="9" fontId="14" fillId="3" borderId="0" xfId="5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/>
    </xf>
    <xf numFmtId="168" fontId="11" fillId="3" borderId="0" xfId="1" applyNumberFormat="1" applyFont="1" applyFill="1" applyAlignment="1">
      <alignment horizontal="right" vertical="center"/>
    </xf>
    <xf numFmtId="0" fontId="13" fillId="3" borderId="0" xfId="1" applyFont="1" applyFill="1" applyAlignment="1">
      <alignment horizontal="left"/>
    </xf>
    <xf numFmtId="168" fontId="11" fillId="3" borderId="0" xfId="1" applyNumberFormat="1" applyFont="1" applyFill="1" applyAlignment="1">
      <alignment horizontal="left" vertical="center" wrapText="1"/>
    </xf>
    <xf numFmtId="166" fontId="11" fillId="3" borderId="0" xfId="1" applyNumberFormat="1" applyFont="1" applyFill="1" applyAlignment="1">
      <alignment horizontal="center"/>
    </xf>
    <xf numFmtId="0" fontId="12" fillId="3" borderId="0" xfId="1" applyFont="1" applyFill="1" applyAlignment="1">
      <alignment vertical="center"/>
    </xf>
    <xf numFmtId="168" fontId="18" fillId="8" borderId="0" xfId="1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 vertical="top" wrapText="1"/>
    </xf>
    <xf numFmtId="164" fontId="6" fillId="2" borderId="0" xfId="0" applyNumberFormat="1" applyFont="1" applyFill="1" applyAlignment="1">
      <alignment horizontal="center" vertical="top" wrapText="1"/>
    </xf>
    <xf numFmtId="0" fontId="24" fillId="2" borderId="0" xfId="0" applyFont="1" applyFill="1" applyAlignment="1">
      <alignment horizontal="right" vertical="top" wrapText="1"/>
    </xf>
    <xf numFmtId="14" fontId="6" fillId="2" borderId="13" xfId="0" applyNumberFormat="1" applyFont="1" applyFill="1" applyBorder="1" applyAlignment="1">
      <alignment horizontal="center" vertical="top" wrapText="1"/>
    </xf>
    <xf numFmtId="164" fontId="6" fillId="2" borderId="13" xfId="0" applyNumberFormat="1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center" vertical="top" wrapText="1"/>
    </xf>
    <xf numFmtId="164" fontId="7" fillId="7" borderId="13" xfId="0" applyNumberFormat="1" applyFont="1" applyFill="1" applyBorder="1" applyAlignment="1">
      <alignment horizontal="center" vertical="top" wrapText="1"/>
    </xf>
    <xf numFmtId="0" fontId="7" fillId="7" borderId="13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6" fillId="5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right" vertical="top" wrapText="1"/>
    </xf>
    <xf numFmtId="0" fontId="26" fillId="2" borderId="0" xfId="0" applyFont="1" applyFill="1" applyAlignment="1">
      <alignment horizontal="center" vertical="top" wrapText="1"/>
    </xf>
    <xf numFmtId="0" fontId="0" fillId="0" borderId="0" xfId="0" applyAlignment="1">
      <alignment horizontal="left"/>
    </xf>
    <xf numFmtId="0" fontId="25" fillId="10" borderId="20" xfId="0" applyFont="1" applyFill="1" applyBorder="1" applyAlignment="1">
      <alignment horizontal="center" vertical="center" wrapText="1"/>
    </xf>
    <xf numFmtId="2" fontId="25" fillId="10" borderId="2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2" borderId="0" xfId="0" quotePrefix="1" applyFont="1" applyFill="1" applyAlignment="1">
      <alignment horizontal="center" vertical="top" wrapText="1"/>
    </xf>
    <xf numFmtId="0" fontId="2" fillId="2" borderId="0" xfId="0" quotePrefix="1" applyFont="1" applyFill="1" applyAlignment="1">
      <alignment horizontal="left" vertical="top" wrapText="1"/>
    </xf>
    <xf numFmtId="0" fontId="30" fillId="11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top"/>
    </xf>
    <xf numFmtId="0" fontId="0" fillId="3" borderId="0" xfId="0" applyFill="1" applyAlignment="1">
      <alignment horizontal="left"/>
    </xf>
    <xf numFmtId="0" fontId="30" fillId="11" borderId="2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2" fontId="26" fillId="2" borderId="0" xfId="0" applyNumberFormat="1" applyFont="1" applyFill="1" applyAlignment="1">
      <alignment horizontal="center" vertical="top" wrapText="1"/>
    </xf>
    <xf numFmtId="2" fontId="1" fillId="2" borderId="0" xfId="0" applyNumberFormat="1" applyFont="1" applyFill="1" applyAlignment="1">
      <alignment horizontal="right" vertical="top" wrapText="1"/>
    </xf>
    <xf numFmtId="168" fontId="17" fillId="8" borderId="0" xfId="1" applyNumberFormat="1" applyFont="1" applyFill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left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left" vertical="top" wrapText="1"/>
    </xf>
    <xf numFmtId="14" fontId="6" fillId="2" borderId="0" xfId="0" applyNumberFormat="1" applyFont="1" applyFill="1" applyAlignment="1">
      <alignment horizontal="center" vertical="top" wrapText="1"/>
    </xf>
    <xf numFmtId="14" fontId="6" fillId="2" borderId="0" xfId="0" applyNumberFormat="1" applyFont="1" applyFill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/>
    </xf>
    <xf numFmtId="0" fontId="23" fillId="7" borderId="4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quotePrefix="1" applyFont="1" applyFill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left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vertical="center"/>
    </xf>
    <xf numFmtId="2" fontId="3" fillId="3" borderId="9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4" fontId="12" fillId="3" borderId="18" xfId="1" applyNumberFormat="1" applyFont="1" applyFill="1" applyBorder="1" applyAlignment="1">
      <alignment vertical="center"/>
    </xf>
    <xf numFmtId="0" fontId="5" fillId="3" borderId="0" xfId="1" applyFill="1" applyAlignment="1">
      <alignment vertical="center"/>
    </xf>
    <xf numFmtId="0" fontId="19" fillId="3" borderId="0" xfId="1" applyFont="1" applyFill="1" applyAlignment="1">
      <alignment vertical="center"/>
    </xf>
    <xf numFmtId="0" fontId="11" fillId="3" borderId="17" xfId="1" applyFont="1" applyFill="1" applyBorder="1" applyAlignment="1">
      <alignment vertical="center"/>
    </xf>
    <xf numFmtId="4" fontId="12" fillId="3" borderId="2" xfId="1" applyNumberFormat="1" applyFont="1" applyFill="1" applyBorder="1" applyAlignment="1">
      <alignment vertical="center"/>
    </xf>
    <xf numFmtId="0" fontId="12" fillId="3" borderId="3" xfId="1" applyFont="1" applyFill="1" applyBorder="1" applyAlignment="1">
      <alignment vertical="center"/>
    </xf>
    <xf numFmtId="0" fontId="11" fillId="3" borderId="3" xfId="1" applyFont="1" applyFill="1" applyBorder="1" applyAlignment="1">
      <alignment vertical="center"/>
    </xf>
    <xf numFmtId="0" fontId="19" fillId="3" borderId="3" xfId="1" applyFont="1" applyFill="1" applyBorder="1" applyAlignment="1">
      <alignment vertical="center"/>
    </xf>
    <xf numFmtId="4" fontId="11" fillId="3" borderId="3" xfId="1" applyNumberFormat="1" applyFont="1" applyFill="1" applyBorder="1" applyAlignment="1">
      <alignment vertical="center"/>
    </xf>
    <xf numFmtId="0" fontId="11" fillId="3" borderId="16" xfId="1" applyFont="1" applyFill="1" applyBorder="1" applyAlignment="1">
      <alignment vertical="center"/>
    </xf>
    <xf numFmtId="0" fontId="11" fillId="6" borderId="0" xfId="1" applyFont="1" applyFill="1" applyAlignment="1">
      <alignment horizontal="center" vertical="center"/>
    </xf>
    <xf numFmtId="167" fontId="14" fillId="3" borderId="0" xfId="5" applyNumberFormat="1" applyFont="1" applyFill="1" applyAlignment="1">
      <alignment horizontal="center" vertical="center" wrapText="1"/>
    </xf>
    <xf numFmtId="170" fontId="14" fillId="3" borderId="0" xfId="5" applyNumberFormat="1" applyFont="1" applyFill="1" applyAlignment="1">
      <alignment horizontal="center" vertical="center" wrapText="1"/>
    </xf>
    <xf numFmtId="169" fontId="12" fillId="3" borderId="0" xfId="1" applyNumberFormat="1" applyFont="1" applyFill="1" applyAlignment="1">
      <alignment horizontal="left" vertical="top"/>
    </xf>
    <xf numFmtId="0" fontId="28" fillId="12" borderId="20" xfId="0" applyFont="1" applyFill="1" applyBorder="1" applyAlignment="1">
      <alignment horizontal="left" vertical="top" wrapText="1"/>
    </xf>
    <xf numFmtId="0" fontId="28" fillId="12" borderId="20" xfId="0" applyFont="1" applyFill="1" applyBorder="1" applyAlignment="1">
      <alignment horizontal="center" vertical="top" wrapText="1"/>
    </xf>
    <xf numFmtId="2" fontId="27" fillId="13" borderId="20" xfId="0" applyNumberFormat="1" applyFont="1" applyFill="1" applyBorder="1" applyAlignment="1">
      <alignment horizontal="right" vertical="top" wrapText="1"/>
    </xf>
    <xf numFmtId="0" fontId="25" fillId="13" borderId="20" xfId="0" applyFont="1" applyFill="1" applyBorder="1" applyAlignment="1">
      <alignment horizontal="center" vertical="top" wrapText="1"/>
    </xf>
    <xf numFmtId="0" fontId="25" fillId="13" borderId="20" xfId="0" applyFont="1" applyFill="1" applyBorder="1" applyAlignment="1">
      <alignment horizontal="right" vertical="top" wrapText="1"/>
    </xf>
    <xf numFmtId="0" fontId="27" fillId="13" borderId="20" xfId="0" applyFont="1" applyFill="1" applyBorder="1" applyAlignment="1">
      <alignment horizontal="center" vertical="top" wrapText="1"/>
    </xf>
    <xf numFmtId="0" fontId="27" fillId="13" borderId="20" xfId="0" applyFont="1" applyFill="1" applyBorder="1" applyAlignment="1">
      <alignment horizontal="right" vertical="top" wrapText="1"/>
    </xf>
    <xf numFmtId="4" fontId="27" fillId="13" borderId="20" xfId="0" applyNumberFormat="1" applyFont="1" applyFill="1" applyBorder="1" applyAlignment="1">
      <alignment horizontal="right" vertical="top" wrapText="1"/>
    </xf>
    <xf numFmtId="171" fontId="27" fillId="13" borderId="20" xfId="0" applyNumberFormat="1" applyFont="1" applyFill="1" applyBorder="1" applyAlignment="1">
      <alignment horizontal="right" vertical="top" wrapText="1"/>
    </xf>
    <xf numFmtId="0" fontId="27" fillId="13" borderId="19" xfId="0" applyFont="1" applyFill="1" applyBorder="1" applyAlignment="1">
      <alignment horizontal="left" vertical="top" wrapText="1"/>
    </xf>
    <xf numFmtId="0" fontId="26" fillId="15" borderId="20" xfId="0" applyFont="1" applyFill="1" applyBorder="1" applyAlignment="1">
      <alignment horizontal="center" vertical="top" wrapText="1"/>
    </xf>
    <xf numFmtId="0" fontId="26" fillId="15" borderId="20" xfId="0" applyFont="1" applyFill="1" applyBorder="1" applyAlignment="1">
      <alignment horizontal="right" vertical="top" wrapText="1"/>
    </xf>
    <xf numFmtId="4" fontId="26" fillId="15" borderId="20" xfId="0" applyNumberFormat="1" applyFont="1" applyFill="1" applyBorder="1" applyAlignment="1">
      <alignment horizontal="right" vertical="top" wrapText="1"/>
    </xf>
    <xf numFmtId="171" fontId="26" fillId="15" borderId="20" xfId="0" applyNumberFormat="1" applyFont="1" applyFill="1" applyBorder="1" applyAlignment="1">
      <alignment horizontal="right" vertical="top" wrapText="1"/>
    </xf>
    <xf numFmtId="0" fontId="26" fillId="13" borderId="0" xfId="0" applyFont="1" applyFill="1" applyAlignment="1">
      <alignment horizontal="left" vertical="top" wrapText="1"/>
    </xf>
    <xf numFmtId="0" fontId="26" fillId="13" borderId="0" xfId="0" applyFont="1" applyFill="1" applyAlignment="1">
      <alignment horizontal="center" vertical="top" wrapText="1"/>
    </xf>
    <xf numFmtId="4" fontId="26" fillId="13" borderId="0" xfId="0" applyNumberFormat="1" applyFont="1" applyFill="1" applyAlignment="1">
      <alignment horizontal="right" vertical="top" wrapText="1"/>
    </xf>
    <xf numFmtId="0" fontId="35" fillId="3" borderId="0" xfId="1" applyFont="1" applyFill="1"/>
    <xf numFmtId="0" fontId="36" fillId="3" borderId="15" xfId="1" applyFont="1" applyFill="1" applyBorder="1" applyAlignment="1">
      <alignment horizontal="center"/>
    </xf>
    <xf numFmtId="0" fontId="17" fillId="3" borderId="0" xfId="1" applyFont="1" applyFill="1"/>
    <xf numFmtId="0" fontId="36" fillId="3" borderId="0" xfId="1" applyFont="1" applyFill="1"/>
    <xf numFmtId="0" fontId="36" fillId="3" borderId="0" xfId="1" applyFont="1" applyFill="1" applyAlignment="1">
      <alignment horizontal="center"/>
    </xf>
    <xf numFmtId="0" fontId="17" fillId="3" borderId="0" xfId="1" applyFont="1" applyFill="1" applyAlignment="1">
      <alignment horizontal="right"/>
    </xf>
    <xf numFmtId="167" fontId="17" fillId="3" borderId="0" xfId="1" applyNumberFormat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/>
    </xf>
    <xf numFmtId="0" fontId="38" fillId="3" borderId="0" xfId="1" applyFont="1" applyFill="1" applyAlignment="1">
      <alignment horizontal="center"/>
    </xf>
    <xf numFmtId="43" fontId="36" fillId="3" borderId="0" xfId="1" applyNumberFormat="1" applyFont="1" applyFill="1" applyAlignment="1">
      <alignment horizontal="right" vertical="center"/>
    </xf>
    <xf numFmtId="167" fontId="36" fillId="3" borderId="0" xfId="1" applyNumberFormat="1" applyFont="1" applyFill="1" applyAlignment="1">
      <alignment horizontal="center" vertical="center" wrapText="1"/>
    </xf>
    <xf numFmtId="0" fontId="36" fillId="3" borderId="0" xfId="1" applyFont="1" applyFill="1" applyAlignment="1">
      <alignment horizontal="right"/>
    </xf>
    <xf numFmtId="0" fontId="36" fillId="0" borderId="0" xfId="1" applyFont="1" applyAlignment="1">
      <alignment horizontal="center"/>
    </xf>
    <xf numFmtId="166" fontId="37" fillId="3" borderId="0" xfId="1" applyNumberFormat="1" applyFont="1" applyFill="1" applyAlignment="1">
      <alignment horizontal="center" vertical="center" wrapText="1"/>
    </xf>
    <xf numFmtId="167" fontId="39" fillId="3" borderId="0" xfId="1" applyNumberFormat="1" applyFont="1" applyFill="1" applyAlignment="1">
      <alignment horizontal="center" vertical="center" wrapText="1"/>
    </xf>
    <xf numFmtId="166" fontId="36" fillId="3" borderId="0" xfId="1" applyNumberFormat="1" applyFont="1" applyFill="1" applyAlignment="1">
      <alignment horizontal="center" vertical="center" wrapText="1"/>
    </xf>
    <xf numFmtId="0" fontId="13" fillId="0" borderId="0" xfId="1" applyFont="1"/>
    <xf numFmtId="0" fontId="39" fillId="3" borderId="0" xfId="1" applyFont="1" applyFill="1" applyAlignment="1">
      <alignment horizontal="center"/>
    </xf>
    <xf numFmtId="167" fontId="11" fillId="0" borderId="0" xfId="1" applyNumberFormat="1" applyFont="1" applyAlignment="1">
      <alignment horizontal="center" vertical="center" wrapText="1"/>
    </xf>
    <xf numFmtId="0" fontId="11" fillId="0" borderId="0" xfId="1" applyFont="1"/>
    <xf numFmtId="167" fontId="12" fillId="0" borderId="0" xfId="1" applyNumberFormat="1" applyFont="1" applyAlignment="1">
      <alignment horizontal="center" vertical="center" wrapText="1"/>
    </xf>
    <xf numFmtId="0" fontId="25" fillId="16" borderId="0" xfId="0" applyFont="1" applyFill="1" applyAlignment="1">
      <alignment horizontal="left" vertical="top" wrapText="1"/>
    </xf>
    <xf numFmtId="0" fontId="25" fillId="16" borderId="0" xfId="0" applyFont="1" applyFill="1" applyAlignment="1">
      <alignment horizontal="right" vertical="top" wrapText="1"/>
    </xf>
    <xf numFmtId="0" fontId="25" fillId="16" borderId="0" xfId="0" applyFont="1" applyFill="1" applyAlignment="1">
      <alignment horizontal="center" vertical="top" wrapText="1"/>
    </xf>
    <xf numFmtId="0" fontId="27" fillId="16" borderId="0" xfId="0" applyFont="1" applyFill="1" applyAlignment="1">
      <alignment horizontal="left" vertical="top" wrapText="1"/>
    </xf>
    <xf numFmtId="0" fontId="27" fillId="16" borderId="0" xfId="0" applyFont="1" applyFill="1" applyAlignment="1">
      <alignment horizontal="right" vertical="top" wrapText="1"/>
    </xf>
    <xf numFmtId="0" fontId="27" fillId="16" borderId="0" xfId="0" applyFont="1" applyFill="1" applyAlignment="1">
      <alignment horizontal="center" vertical="top" wrapText="1"/>
    </xf>
    <xf numFmtId="171" fontId="27" fillId="16" borderId="0" xfId="0" applyNumberFormat="1" applyFont="1" applyFill="1" applyAlignment="1">
      <alignment horizontal="right" vertical="top" wrapText="1"/>
    </xf>
    <xf numFmtId="4" fontId="27" fillId="16" borderId="0" xfId="0" applyNumberFormat="1" applyFont="1" applyFill="1" applyAlignment="1">
      <alignment horizontal="right" vertical="top" wrapText="1"/>
    </xf>
    <xf numFmtId="0" fontId="26" fillId="17" borderId="0" xfId="0" applyFont="1" applyFill="1" applyAlignment="1">
      <alignment horizontal="left" vertical="top" wrapText="1"/>
    </xf>
    <xf numFmtId="0" fontId="26" fillId="17" borderId="0" xfId="0" applyFont="1" applyFill="1" applyAlignment="1">
      <alignment horizontal="right" vertical="top" wrapText="1"/>
    </xf>
    <xf numFmtId="0" fontId="26" fillId="17" borderId="0" xfId="0" applyFont="1" applyFill="1" applyAlignment="1">
      <alignment horizontal="center" vertical="top" wrapText="1"/>
    </xf>
    <xf numFmtId="171" fontId="26" fillId="17" borderId="0" xfId="0" applyNumberFormat="1" applyFont="1" applyFill="1" applyAlignment="1">
      <alignment horizontal="right" vertical="top" wrapText="1"/>
    </xf>
    <xf numFmtId="4" fontId="26" fillId="17" borderId="0" xfId="0" applyNumberFormat="1" applyFont="1" applyFill="1" applyAlignment="1">
      <alignment horizontal="right" vertical="top" wrapText="1"/>
    </xf>
    <xf numFmtId="0" fontId="26" fillId="16" borderId="0" xfId="0" applyFont="1" applyFill="1" applyAlignment="1">
      <alignment horizontal="right" vertical="top" wrapText="1"/>
    </xf>
    <xf numFmtId="4" fontId="26" fillId="16" borderId="0" xfId="0" applyNumberFormat="1" applyFont="1" applyFill="1" applyAlignment="1">
      <alignment horizontal="right" vertical="top" wrapText="1"/>
    </xf>
    <xf numFmtId="171" fontId="41" fillId="17" borderId="0" xfId="0" applyNumberFormat="1" applyFont="1" applyFill="1" applyAlignment="1">
      <alignment horizontal="right" vertical="top" wrapText="1"/>
    </xf>
    <xf numFmtId="169" fontId="39" fillId="3" borderId="0" xfId="1" applyNumberFormat="1" applyFont="1" applyFill="1" applyAlignment="1">
      <alignment horizontal="left" vertical="top"/>
    </xf>
    <xf numFmtId="167" fontId="35" fillId="3" borderId="0" xfId="1" applyNumberFormat="1" applyFont="1" applyFill="1" applyAlignment="1">
      <alignment horizontal="center" vertical="center" wrapText="1"/>
    </xf>
    <xf numFmtId="167" fontId="12" fillId="3" borderId="0" xfId="1" applyNumberFormat="1" applyFont="1" applyFill="1" applyAlignment="1">
      <alignment horizontal="left" vertical="top"/>
    </xf>
    <xf numFmtId="0" fontId="27" fillId="13" borderId="20" xfId="0" applyFont="1" applyFill="1" applyBorder="1" applyAlignment="1">
      <alignment horizontal="left" vertical="top" wrapText="1"/>
    </xf>
    <xf numFmtId="0" fontId="26" fillId="15" borderId="20" xfId="0" applyFont="1" applyFill="1" applyBorder="1" applyAlignment="1">
      <alignment horizontal="left" vertical="top" wrapText="1"/>
    </xf>
    <xf numFmtId="0" fontId="26" fillId="13" borderId="0" xfId="0" applyFont="1" applyFill="1" applyAlignment="1">
      <alignment horizontal="right" vertical="top" wrapText="1"/>
    </xf>
    <xf numFmtId="0" fontId="25" fillId="13" borderId="20" xfId="0" applyFont="1" applyFill="1" applyBorder="1" applyAlignment="1">
      <alignment horizontal="left" vertical="top" wrapText="1"/>
    </xf>
    <xf numFmtId="0" fontId="1" fillId="13" borderId="0" xfId="0" applyFont="1" applyFill="1" applyAlignment="1">
      <alignment horizontal="right" vertical="top" wrapText="1"/>
    </xf>
    <xf numFmtId="0" fontId="12" fillId="3" borderId="15" xfId="1" applyFont="1" applyFill="1" applyBorder="1" applyAlignment="1">
      <alignment horizontal="right"/>
    </xf>
    <xf numFmtId="0" fontId="42" fillId="0" borderId="0" xfId="0" applyFont="1"/>
    <xf numFmtId="0" fontId="28" fillId="14" borderId="20" xfId="0" applyFont="1" applyFill="1" applyBorder="1" applyAlignment="1">
      <alignment horizontal="left" vertical="top" wrapText="1"/>
    </xf>
    <xf numFmtId="0" fontId="28" fillId="14" borderId="20" xfId="0" applyFont="1" applyFill="1" applyBorder="1" applyAlignment="1">
      <alignment horizontal="center" vertical="top" wrapText="1"/>
    </xf>
    <xf numFmtId="0" fontId="28" fillId="14" borderId="20" xfId="0" applyFont="1" applyFill="1" applyBorder="1" applyAlignment="1">
      <alignment horizontal="right" vertical="top" wrapText="1"/>
    </xf>
    <xf numFmtId="4" fontId="28" fillId="14" borderId="20" xfId="0" applyNumberFormat="1" applyFont="1" applyFill="1" applyBorder="1" applyAlignment="1">
      <alignment horizontal="right" vertical="top" wrapText="1"/>
    </xf>
    <xf numFmtId="2" fontId="28" fillId="14" borderId="20" xfId="0" applyNumberFormat="1" applyFont="1" applyFill="1" applyBorder="1" applyAlignment="1">
      <alignment horizontal="right" vertical="top" wrapText="1"/>
    </xf>
    <xf numFmtId="2" fontId="26" fillId="13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6" fillId="2" borderId="15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12" xfId="0" applyFill="1" applyBorder="1"/>
    <xf numFmtId="0" fontId="3" fillId="2" borderId="0" xfId="0" applyFont="1" applyFill="1" applyAlignment="1">
      <alignment horizontal="right" vertical="top" wrapText="1"/>
    </xf>
    <xf numFmtId="0" fontId="43" fillId="0" borderId="0" xfId="0" applyFont="1"/>
    <xf numFmtId="0" fontId="1" fillId="13" borderId="0" xfId="0" applyFont="1" applyFill="1" applyAlignment="1">
      <alignment horizontal="right" vertical="top" wrapText="1"/>
    </xf>
    <xf numFmtId="0" fontId="1" fillId="13" borderId="0" xfId="0" applyFont="1" applyFill="1" applyAlignment="1">
      <alignment horizontal="left" vertical="top" wrapText="1"/>
    </xf>
    <xf numFmtId="4" fontId="1" fillId="13" borderId="0" xfId="0" applyNumberFormat="1" applyFont="1" applyFill="1" applyAlignment="1">
      <alignment horizontal="right" vertical="top" wrapText="1"/>
    </xf>
    <xf numFmtId="0" fontId="6" fillId="2" borderId="0" xfId="0" quotePrefix="1" applyFont="1" applyFill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5" fillId="2" borderId="0" xfId="0" quotePrefix="1" applyFont="1" applyFill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7" fillId="2" borderId="0" xfId="0" quotePrefix="1" applyFont="1" applyFill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27" fillId="13" borderId="20" xfId="0" applyFont="1" applyFill="1" applyBorder="1" applyAlignment="1">
      <alignment horizontal="left" vertical="top" wrapText="1"/>
    </xf>
    <xf numFmtId="0" fontId="26" fillId="15" borderId="20" xfId="0" applyFont="1" applyFill="1" applyBorder="1" applyAlignment="1">
      <alignment horizontal="left" vertical="top" wrapText="1"/>
    </xf>
    <xf numFmtId="0" fontId="25" fillId="13" borderId="0" xfId="0" applyFont="1" applyFill="1" applyAlignment="1">
      <alignment horizontal="center" wrapText="1"/>
    </xf>
    <xf numFmtId="0" fontId="0" fillId="0" borderId="0" xfId="0"/>
    <xf numFmtId="0" fontId="6" fillId="2" borderId="1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top" wrapText="1"/>
    </xf>
    <xf numFmtId="4" fontId="1" fillId="2" borderId="0" xfId="0" applyNumberFormat="1" applyFont="1" applyFill="1" applyAlignment="1">
      <alignment horizontal="right" vertical="top" wrapText="1"/>
    </xf>
    <xf numFmtId="0" fontId="3" fillId="2" borderId="15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5" fillId="13" borderId="20" xfId="0" applyFont="1" applyFill="1" applyBorder="1" applyAlignment="1">
      <alignment horizontal="left" vertical="top" wrapText="1"/>
    </xf>
    <xf numFmtId="0" fontId="26" fillId="13" borderId="0" xfId="0" applyFont="1" applyFill="1" applyAlignment="1">
      <alignment horizontal="right" vertical="top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/>
    </xf>
    <xf numFmtId="0" fontId="25" fillId="2" borderId="0" xfId="0" applyFont="1" applyFill="1" applyAlignment="1">
      <alignment horizontal="left" vertical="top" wrapText="1"/>
    </xf>
    <xf numFmtId="0" fontId="26" fillId="17" borderId="0" xfId="0" applyFont="1" applyFill="1" applyAlignment="1">
      <alignment horizontal="left" vertical="top" wrapText="1"/>
    </xf>
    <xf numFmtId="0" fontId="26" fillId="16" borderId="0" xfId="0" applyFont="1" applyFill="1" applyAlignment="1">
      <alignment horizontal="right" vertical="top" wrapText="1"/>
    </xf>
    <xf numFmtId="0" fontId="25" fillId="16" borderId="0" xfId="0" applyFont="1" applyFill="1" applyAlignment="1">
      <alignment horizontal="left" vertical="top" wrapText="1"/>
    </xf>
    <xf numFmtId="0" fontId="27" fillId="16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10" fontId="9" fillId="3" borderId="4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top" wrapText="1"/>
    </xf>
    <xf numFmtId="4" fontId="1" fillId="13" borderId="0" xfId="0" applyNumberFormat="1" applyFont="1" applyFill="1" applyAlignment="1">
      <alignment horizontal="center" vertical="top" wrapText="1"/>
    </xf>
    <xf numFmtId="0" fontId="27" fillId="12" borderId="24" xfId="0" applyFont="1" applyFill="1" applyBorder="1" applyAlignment="1">
      <alignment horizontal="center" vertical="top" wrapText="1"/>
    </xf>
    <xf numFmtId="0" fontId="27" fillId="12" borderId="22" xfId="0" applyFont="1" applyFill="1" applyBorder="1" applyAlignment="1">
      <alignment horizontal="center" vertical="top" wrapText="1"/>
    </xf>
    <xf numFmtId="0" fontId="3" fillId="2" borderId="0" xfId="0" quotePrefix="1" applyFont="1" applyFill="1" applyAlignment="1">
      <alignment horizontal="center" vertical="top"/>
    </xf>
    <xf numFmtId="0" fontId="1" fillId="2" borderId="0" xfId="0" applyFont="1" applyFill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2" fillId="2" borderId="14" xfId="0" quotePrefix="1" applyFont="1" applyFill="1" applyBorder="1" applyAlignment="1">
      <alignment horizontal="center" vertical="top"/>
    </xf>
    <xf numFmtId="0" fontId="30" fillId="11" borderId="21" xfId="0" applyFont="1" applyFill="1" applyBorder="1" applyAlignment="1">
      <alignment horizontal="center" vertical="center" wrapText="1"/>
    </xf>
    <xf numFmtId="0" fontId="30" fillId="11" borderId="23" xfId="0" applyFont="1" applyFill="1" applyBorder="1" applyAlignment="1">
      <alignment horizontal="center" vertical="center" wrapText="1"/>
    </xf>
    <xf numFmtId="0" fontId="27" fillId="12" borderId="25" xfId="0" applyFont="1" applyFill="1" applyBorder="1" applyAlignment="1">
      <alignment horizontal="center" vertical="top" wrapText="1"/>
    </xf>
    <xf numFmtId="0" fontId="27" fillId="12" borderId="26" xfId="0" applyFont="1" applyFill="1" applyBorder="1" applyAlignment="1">
      <alignment horizontal="center" vertical="top" wrapText="1"/>
    </xf>
    <xf numFmtId="0" fontId="12" fillId="3" borderId="0" xfId="1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168" fontId="18" fillId="9" borderId="4" xfId="1" applyNumberFormat="1" applyFont="1" applyFill="1" applyBorder="1" applyAlignment="1" applyProtection="1">
      <alignment horizontal="center" vertical="center"/>
      <protection locked="0"/>
    </xf>
    <xf numFmtId="168" fontId="18" fillId="9" borderId="5" xfId="1" applyNumberFormat="1" applyFont="1" applyFill="1" applyBorder="1" applyAlignment="1" applyProtection="1">
      <alignment horizontal="center" vertical="center"/>
      <protection locked="0"/>
    </xf>
    <xf numFmtId="168" fontId="18" fillId="9" borderId="6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Font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4" fontId="12" fillId="3" borderId="11" xfId="1" applyNumberFormat="1" applyFont="1" applyFill="1" applyBorder="1" applyAlignment="1">
      <alignment horizontal="left" vertical="center"/>
    </xf>
    <xf numFmtId="4" fontId="12" fillId="3" borderId="5" xfId="1" applyNumberFormat="1" applyFont="1" applyFill="1" applyBorder="1" applyAlignment="1">
      <alignment horizontal="left" vertical="center"/>
    </xf>
    <xf numFmtId="0" fontId="11" fillId="3" borderId="0" xfId="1" quotePrefix="1" applyFont="1" applyFill="1" applyAlignment="1">
      <alignment horizontal="center" vertical="center"/>
    </xf>
    <xf numFmtId="166" fontId="11" fillId="3" borderId="0" xfId="1" quotePrefix="1" applyNumberFormat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168" fontId="40" fillId="8" borderId="0" xfId="1" applyNumberFormat="1" applyFont="1" applyFill="1" applyAlignment="1" applyProtection="1">
      <alignment horizontal="left" vertical="center" wrapText="1"/>
      <protection locked="0"/>
    </xf>
    <xf numFmtId="168" fontId="17" fillId="8" borderId="0" xfId="1" applyNumberFormat="1" applyFont="1" applyFill="1" applyAlignment="1" applyProtection="1">
      <alignment horizontal="left" vertical="center" wrapText="1"/>
      <protection locked="0"/>
    </xf>
    <xf numFmtId="167" fontId="11" fillId="3" borderId="0" xfId="1" applyNumberFormat="1" applyFont="1" applyFill="1" applyAlignment="1">
      <alignment horizontal="left" vertical="center" wrapText="1"/>
    </xf>
    <xf numFmtId="166" fontId="12" fillId="3" borderId="14" xfId="1" applyNumberFormat="1" applyFont="1" applyFill="1" applyBorder="1" applyAlignment="1">
      <alignment horizontal="center" vertical="center"/>
    </xf>
    <xf numFmtId="10" fontId="45" fillId="3" borderId="4" xfId="0" applyNumberFormat="1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/>
    </xf>
    <xf numFmtId="10" fontId="45" fillId="3" borderId="6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3" xfId="4" xr:uid="{00000000-0005-0000-0000-000002000000}"/>
    <cellStyle name="Normal 25" xfId="3" xr:uid="{00000000-0005-0000-0000-000003000000}"/>
    <cellStyle name="Porcentagem 2" xfId="5" xr:uid="{00000000-0005-0000-0000-000004000000}"/>
    <cellStyle name="Vírgula 2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28575</xdr:rowOff>
    </xdr:from>
    <xdr:ext cx="1019175" cy="847725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019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356152</xdr:colOff>
      <xdr:row>0</xdr:row>
      <xdr:rowOff>124239</xdr:rowOff>
    </xdr:from>
    <xdr:to>
      <xdr:col>9</xdr:col>
      <xdr:colOff>1069413</xdr:colOff>
      <xdr:row>4</xdr:row>
      <xdr:rowOff>27482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391" y="124239"/>
          <a:ext cx="1847980" cy="632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213014</xdr:colOff>
      <xdr:row>0</xdr:row>
      <xdr:rowOff>89188</xdr:rowOff>
    </xdr:from>
    <xdr:ext cx="1021416" cy="838455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14" y="89188"/>
          <a:ext cx="1021416" cy="838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9</xdr:col>
      <xdr:colOff>44824</xdr:colOff>
      <xdr:row>0</xdr:row>
      <xdr:rowOff>123264</xdr:rowOff>
    </xdr:from>
    <xdr:to>
      <xdr:col>10</xdr:col>
      <xdr:colOff>839451</xdr:colOff>
      <xdr:row>4</xdr:row>
      <xdr:rowOff>38201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236" y="123264"/>
          <a:ext cx="1847980" cy="6321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213014</xdr:colOff>
      <xdr:row>0</xdr:row>
      <xdr:rowOff>89188</xdr:rowOff>
    </xdr:from>
    <xdr:ext cx="1021416" cy="838455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14" y="89188"/>
          <a:ext cx="1021416" cy="838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1054474</xdr:colOff>
      <xdr:row>1</xdr:row>
      <xdr:rowOff>75639</xdr:rowOff>
    </xdr:from>
    <xdr:to>
      <xdr:col>10</xdr:col>
      <xdr:colOff>182226</xdr:colOff>
      <xdr:row>4</xdr:row>
      <xdr:rowOff>171551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599" y="256614"/>
          <a:ext cx="1851902" cy="638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1019175" cy="851189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019175" cy="851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381000</xdr:colOff>
      <xdr:row>0</xdr:row>
      <xdr:rowOff>112569</xdr:rowOff>
    </xdr:from>
    <xdr:to>
      <xdr:col>6</xdr:col>
      <xdr:colOff>774253</xdr:colOff>
      <xdr:row>4</xdr:row>
      <xdr:rowOff>17318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3455" y="112569"/>
          <a:ext cx="1847980" cy="6321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84604</xdr:rowOff>
    </xdr:from>
    <xdr:to>
      <xdr:col>3</xdr:col>
      <xdr:colOff>590396</xdr:colOff>
      <xdr:row>5</xdr:row>
      <xdr:rowOff>29134</xdr:rowOff>
    </xdr:to>
    <xdr:pic>
      <xdr:nvPicPr>
        <xdr:cNvPr id="4" name="Imagem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4604"/>
          <a:ext cx="1018155" cy="85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2130136</xdr:colOff>
      <xdr:row>28</xdr:row>
      <xdr:rowOff>213945</xdr:rowOff>
    </xdr:from>
    <xdr:to>
      <xdr:col>6</xdr:col>
      <xdr:colOff>865909</xdr:colOff>
      <xdr:row>30</xdr:row>
      <xdr:rowOff>347718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568" y="6994013"/>
          <a:ext cx="3532909" cy="791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675409</xdr:colOff>
      <xdr:row>0</xdr:row>
      <xdr:rowOff>69273</xdr:rowOff>
    </xdr:from>
    <xdr:to>
      <xdr:col>10</xdr:col>
      <xdr:colOff>159457</xdr:colOff>
      <xdr:row>3</xdr:row>
      <xdr:rowOff>155863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0659" y="69273"/>
          <a:ext cx="1847980" cy="6321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143741</xdr:colOff>
      <xdr:row>0</xdr:row>
      <xdr:rowOff>89189</xdr:rowOff>
    </xdr:from>
    <xdr:ext cx="1077760" cy="893618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41" y="89189"/>
          <a:ext cx="1077760" cy="893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476250</xdr:colOff>
      <xdr:row>0</xdr:row>
      <xdr:rowOff>114300</xdr:rowOff>
    </xdr:from>
    <xdr:to>
      <xdr:col>5</xdr:col>
      <xdr:colOff>2324230</xdr:colOff>
      <xdr:row>4</xdr:row>
      <xdr:rowOff>22513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114300"/>
          <a:ext cx="1847980" cy="6321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0</xdr:row>
      <xdr:rowOff>66675</xdr:rowOff>
    </xdr:from>
    <xdr:ext cx="1133475" cy="847725"/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66675"/>
          <a:ext cx="1133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17</xdr:col>
      <xdr:colOff>648942</xdr:colOff>
      <xdr:row>0</xdr:row>
      <xdr:rowOff>120098</xdr:rowOff>
    </xdr:from>
    <xdr:to>
      <xdr:col>23</xdr:col>
      <xdr:colOff>47755</xdr:colOff>
      <xdr:row>4</xdr:row>
      <xdr:rowOff>104511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464" y="120098"/>
          <a:ext cx="1858748" cy="647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orcafascio.com/v2023/orc/orcamentos/68d158b18c306dacf10dcaa5/compositions/c8e3b8b6-2835-49dc-bcd0-2c434ccd52df?id_focus=4095c901-7899-4f43-a25a-81d5df04a06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orcafascio.com/v2023/orc/orcamentos/68d158b18c306dacf10dcaa5/compositions/ff49c8bf-0246-4f07-930b-13bdfb19a364?id_focus=b7c9d6c3-aa8d-407c-b448-32fbca27c6fb" TargetMode="External"/><Relationship Id="rId13" Type="http://schemas.openxmlformats.org/officeDocument/2006/relationships/hyperlink" Target="https://app.orcafascio.com/v2023/orc/orcamentos/68d158b18c306dacf10dcaa5/compositions/d631e79e-f421-43ae-a08b-563f511b8f28?id_focus=7ca2804d-cc62-432a-9e1d-1d5b1a8c33ec" TargetMode="External"/><Relationship Id="rId18" Type="http://schemas.openxmlformats.org/officeDocument/2006/relationships/hyperlink" Target="https://app.orcafascio.com/v2023/orc/orcamentos/68d158b18c306dacf10dcaa5/compositions/4e73c51e-ddb0-4e14-b27b-edcb9f076c08?id_focus=0fcc4e85-abf0-4d84-968d-2ca242ad9768" TargetMode="External"/><Relationship Id="rId3" Type="http://schemas.openxmlformats.org/officeDocument/2006/relationships/hyperlink" Target="https://app.orcafascio.com/v2023/orc/orcamentos/68d158b18c306dacf10dcaa5/compositions/e7fc5887-61f4-4a87-a60d-1f7e16181d88?id_focus=400328ea-c599-4730-857f-c9441087ee89" TargetMode="External"/><Relationship Id="rId21" Type="http://schemas.openxmlformats.org/officeDocument/2006/relationships/hyperlink" Target="https://app.orcafascio.com/v2023/orc/orcamentos/68d158b18c306dacf10dcaa5/compositions/c6f3d5e3-673d-45b6-8264-63f898fb05b5?id_focus=03bbb867-b37d-4899-8224-28be1e0b6b14" TargetMode="External"/><Relationship Id="rId7" Type="http://schemas.openxmlformats.org/officeDocument/2006/relationships/hyperlink" Target="https://app.orcafascio.com/v2023/orc/orcamentos/68d158b18c306dacf10dcaa5/compositions/110a7081-fa0b-47a6-aa4a-748ef1c06705?id_focus=1a2a898a-10a2-4be6-8068-fac6615b386d" TargetMode="External"/><Relationship Id="rId12" Type="http://schemas.openxmlformats.org/officeDocument/2006/relationships/hyperlink" Target="https://app.orcafascio.com/v2023/orc/orcamentos/68d158b18c306dacf10dcaa5/compositions/4768a1ef-e336-43ac-879a-9227f9b7c3b4?id_focus=0f0ad58b-5545-497d-a71b-2a082785fcfa" TargetMode="External"/><Relationship Id="rId17" Type="http://schemas.openxmlformats.org/officeDocument/2006/relationships/hyperlink" Target="https://app.orcafascio.com/v2023/orc/orcamentos/68d158b18c306dacf10dcaa5/compositions/d648be76-26eb-4b59-bd4b-717123319e6a?id_focus=00696199-1dd8-4bc9-ad50-623e96acc185" TargetMode="External"/><Relationship Id="rId2" Type="http://schemas.openxmlformats.org/officeDocument/2006/relationships/hyperlink" Target="https://app.orcafascio.com/v2023/orc/orcamentos/68d158b18c306dacf10dcaa5/compositions/ea06a1b2-2178-404d-b269-99d8586e5db7?id_focus=d4bf7428-2f68-4b4c-80cd-e37cac4215d3" TargetMode="External"/><Relationship Id="rId16" Type="http://schemas.openxmlformats.org/officeDocument/2006/relationships/hyperlink" Target="https://app.orcafascio.com/v2023/orc/orcamentos/68d158b18c306dacf10dcaa5/compositions/d648be76-26eb-4b59-bd4b-717123319e6a?id_focus=00696199-1dd8-4bc9-ad50-623e96acc185" TargetMode="External"/><Relationship Id="rId20" Type="http://schemas.openxmlformats.org/officeDocument/2006/relationships/hyperlink" Target="https://app.orcafascio.com/v2023/orc/orcamentos/68d158b18c306dacf10dcaa5/compositions/80b34905-77c7-437f-a43e-1379a7a1709a?id_focus=bd5f3eaa-4280-407b-b707-5e454cb3efcc" TargetMode="External"/><Relationship Id="rId1" Type="http://schemas.openxmlformats.org/officeDocument/2006/relationships/hyperlink" Target="https://app.orcafascio.com/v2023/orc/orcamentos/68d158b18c306dacf10dcaa5/compositions/fbe07746-bea0-4972-8182-56ecdefe16d5?id_focus=1061ce9e-14a1-4b08-8c81-92dfed47d4b6" TargetMode="External"/><Relationship Id="rId6" Type="http://schemas.openxmlformats.org/officeDocument/2006/relationships/hyperlink" Target="https://app.orcafascio.com/v2023/orc/orcamentos/68d158b18c306dacf10dcaa5/compositions/110a7081-fa0b-47a6-aa4a-748ef1c06705?id_focus=1a2a898a-10a2-4be6-8068-fac6615b386d" TargetMode="External"/><Relationship Id="rId11" Type="http://schemas.openxmlformats.org/officeDocument/2006/relationships/hyperlink" Target="https://app.orcafascio.com/v2023/orc/orcamentos/68d158b18c306dacf10dcaa5/compositions/9c48c6cf-5007-465e-a6ff-76f4b3f6d095?id_focus=66800c0b-284e-43d2-8d6f-58afc86089f6" TargetMode="External"/><Relationship Id="rId5" Type="http://schemas.openxmlformats.org/officeDocument/2006/relationships/hyperlink" Target="https://app.orcafascio.com/v2023/orc/orcamentos/68d158b18c306dacf10dcaa5/compositions/da993875-3ed4-4569-b6ba-cf35a02a1be7?id_focus=01864ac6-715c-495d-ac82-fbc7bb7b943a" TargetMode="External"/><Relationship Id="rId15" Type="http://schemas.openxmlformats.org/officeDocument/2006/relationships/hyperlink" Target="https://app.orcafascio.com/v2023/orc/orcamentos/68d158b18c306dacf10dcaa5/compositions/4c282ab9-0057-46aa-aa26-d38c10b01e5c?id_focus=1ce7dc3c-7354-4815-977c-43f54e9f0526" TargetMode="External"/><Relationship Id="rId23" Type="http://schemas.openxmlformats.org/officeDocument/2006/relationships/drawing" Target="../drawings/drawing7.xml"/><Relationship Id="rId10" Type="http://schemas.openxmlformats.org/officeDocument/2006/relationships/hyperlink" Target="https://app.orcafascio.com/v2023/orc/orcamentos/68d158b18c306dacf10dcaa5/compositions/59f562c2-a05f-49ed-bb6b-177cfb5e1929?id_focus=1484fc08-ffb6-4288-9f6e-d126b817390a" TargetMode="External"/><Relationship Id="rId19" Type="http://schemas.openxmlformats.org/officeDocument/2006/relationships/hyperlink" Target="https://app.orcafascio.com/v2023/orc/orcamentos/68d158b18c306dacf10dcaa5/compositions/79c51482-cce8-47ae-8e10-f541d386971a?id_focus=69ce878a-579d-49f9-9748-4ecb02b0eb1b" TargetMode="External"/><Relationship Id="rId4" Type="http://schemas.openxmlformats.org/officeDocument/2006/relationships/hyperlink" Target="https://app.orcafascio.com/v2023/orc/orcamentos/68d158b18c306dacf10dcaa5/compositions/b709436f-5d29-4b12-89e1-d3d83806952e?id_focus=d2768396-8e21-431d-8329-e7eee5c9d55e" TargetMode="External"/><Relationship Id="rId9" Type="http://schemas.openxmlformats.org/officeDocument/2006/relationships/hyperlink" Target="https://app.orcafascio.com/v2023/orc/orcamentos/68d158b18c306dacf10dcaa5/compositions/d023e66e-0492-4c45-b07b-2a43b2bac7c8?id_focus=039757e8-baa7-4430-84fd-f3c52f313ac3" TargetMode="External"/><Relationship Id="rId14" Type="http://schemas.openxmlformats.org/officeDocument/2006/relationships/hyperlink" Target="https://app.orcafascio.com/v2023/orc/orcamentos/68d158b18c306dacf10dcaa5/compositions/cabb2bbf-94a5-4cfe-a32a-16efbf558b6e?id_focus=efc7b8f4-f4ca-41b9-bcf8-f52f8f6714e1" TargetMode="External"/><Relationship Id="rId22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4"/>
  <sheetViews>
    <sheetView tabSelected="1" zoomScale="85" zoomScaleNormal="85" workbookViewId="0">
      <selection activeCell="O62" sqref="O62"/>
    </sheetView>
  </sheetViews>
  <sheetFormatPr defaultRowHeight="14.25" x14ac:dyDescent="0.2"/>
  <cols>
    <col min="1" max="1" width="2" customWidth="1"/>
    <col min="2" max="2" width="7.75" style="3" customWidth="1"/>
    <col min="3" max="3" width="10.625" style="3" customWidth="1"/>
    <col min="4" max="4" width="10.5" style="3" customWidth="1"/>
    <col min="5" max="5" width="67.375" customWidth="1"/>
    <col min="6" max="6" width="7.5" customWidth="1"/>
    <col min="7" max="7" width="11" style="5" customWidth="1"/>
    <col min="8" max="8" width="14.625" customWidth="1"/>
    <col min="9" max="9" width="14.875" customWidth="1"/>
    <col min="10" max="10" width="16.25" customWidth="1"/>
  </cols>
  <sheetData>
    <row r="1" spans="2:10" x14ac:dyDescent="0.2">
      <c r="B1" s="2"/>
      <c r="C1" s="2"/>
      <c r="D1" s="2"/>
      <c r="E1" s="1"/>
      <c r="F1" s="1"/>
      <c r="G1" s="4"/>
      <c r="H1" s="1"/>
      <c r="I1" s="1"/>
      <c r="J1" s="1"/>
    </row>
    <row r="2" spans="2:10" x14ac:dyDescent="0.2">
      <c r="B2" s="2"/>
      <c r="C2" s="2"/>
      <c r="D2" s="258" t="s">
        <v>0</v>
      </c>
      <c r="E2" s="258"/>
      <c r="F2" s="258"/>
      <c r="G2" s="258"/>
      <c r="H2" s="258"/>
      <c r="I2" s="258"/>
      <c r="J2" s="1"/>
    </row>
    <row r="3" spans="2:10" x14ac:dyDescent="0.2">
      <c r="B3" s="2"/>
      <c r="C3" s="2"/>
      <c r="D3" s="258" t="s">
        <v>255</v>
      </c>
      <c r="E3" s="258"/>
      <c r="F3" s="258"/>
      <c r="G3" s="258"/>
      <c r="H3" s="258"/>
      <c r="I3" s="258"/>
      <c r="J3" s="1"/>
    </row>
    <row r="4" spans="2:10" x14ac:dyDescent="0.2">
      <c r="B4" s="2"/>
      <c r="C4" s="2"/>
      <c r="D4" s="258" t="s">
        <v>1</v>
      </c>
      <c r="E4" s="258"/>
      <c r="F4" s="258"/>
      <c r="G4" s="258"/>
      <c r="H4" s="258"/>
      <c r="I4" s="258"/>
      <c r="J4" s="1"/>
    </row>
    <row r="5" spans="2:10" x14ac:dyDescent="0.2">
      <c r="B5" s="2"/>
      <c r="C5" s="2"/>
      <c r="D5" s="258" t="s">
        <v>2</v>
      </c>
      <c r="E5" s="258"/>
      <c r="F5" s="258"/>
      <c r="G5" s="258"/>
      <c r="H5" s="258"/>
      <c r="I5" s="258"/>
      <c r="J5" s="1"/>
    </row>
    <row r="6" spans="2:10" ht="15" thickBot="1" x14ac:dyDescent="0.25">
      <c r="B6" s="2"/>
      <c r="C6" s="2"/>
      <c r="D6" s="2"/>
      <c r="E6" s="1"/>
      <c r="F6" s="1"/>
      <c r="G6" s="4"/>
      <c r="H6" s="1"/>
      <c r="I6" s="1"/>
      <c r="J6" s="1"/>
    </row>
    <row r="7" spans="2:10" x14ac:dyDescent="0.2">
      <c r="B7" s="259" t="s">
        <v>322</v>
      </c>
      <c r="C7" s="260"/>
      <c r="D7" s="260"/>
      <c r="E7" s="260"/>
      <c r="F7" s="143" t="s">
        <v>252</v>
      </c>
      <c r="G7" s="144"/>
      <c r="H7" s="143"/>
      <c r="I7" s="143"/>
      <c r="J7" s="145"/>
    </row>
    <row r="8" spans="2:10" x14ac:dyDescent="0.2">
      <c r="B8" s="261" t="s">
        <v>332</v>
      </c>
      <c r="C8" s="262"/>
      <c r="D8" s="262"/>
      <c r="E8" s="262"/>
      <c r="F8" s="265" t="s">
        <v>396</v>
      </c>
      <c r="G8" s="265"/>
      <c r="H8" s="265"/>
      <c r="I8" s="265"/>
      <c r="J8" s="266"/>
    </row>
    <row r="9" spans="2:10" ht="15" thickBot="1" x14ac:dyDescent="0.25">
      <c r="B9" s="263" t="s">
        <v>323</v>
      </c>
      <c r="C9" s="264"/>
      <c r="D9" s="264"/>
      <c r="E9" s="264"/>
      <c r="F9" s="147" t="s">
        <v>531</v>
      </c>
      <c r="G9" s="148"/>
      <c r="H9" s="147"/>
      <c r="I9" s="147"/>
      <c r="J9" s="149"/>
    </row>
    <row r="10" spans="2:10" x14ac:dyDescent="0.2">
      <c r="B10" s="2"/>
      <c r="C10" s="2"/>
      <c r="D10" s="2"/>
      <c r="E10" s="1"/>
      <c r="F10" s="1"/>
      <c r="G10" s="4"/>
      <c r="H10" s="1"/>
      <c r="I10" s="1"/>
      <c r="J10" s="1"/>
    </row>
    <row r="11" spans="2:10" ht="15.75" x14ac:dyDescent="0.2">
      <c r="B11" s="255" t="s">
        <v>122</v>
      </c>
      <c r="C11" s="256"/>
      <c r="D11" s="256"/>
      <c r="E11" s="256"/>
      <c r="F11" s="256"/>
      <c r="G11" s="256"/>
      <c r="H11" s="256"/>
      <c r="I11" s="256"/>
      <c r="J11" s="257"/>
    </row>
    <row r="12" spans="2:10" x14ac:dyDescent="0.2">
      <c r="B12" s="2"/>
      <c r="C12" s="2"/>
      <c r="D12" s="2"/>
      <c r="E12" s="1"/>
      <c r="F12" s="1"/>
      <c r="G12" s="4"/>
      <c r="H12" s="1"/>
      <c r="I12" s="1"/>
      <c r="J12" s="1"/>
    </row>
    <row r="13" spans="2:10" ht="30" x14ac:dyDescent="0.2">
      <c r="B13" s="106" t="s">
        <v>121</v>
      </c>
      <c r="C13" s="106" t="s">
        <v>110</v>
      </c>
      <c r="D13" s="106" t="s">
        <v>109</v>
      </c>
      <c r="E13" s="106" t="s">
        <v>108</v>
      </c>
      <c r="F13" s="106" t="s">
        <v>107</v>
      </c>
      <c r="G13" s="107" t="s">
        <v>106</v>
      </c>
      <c r="H13" s="106" t="s">
        <v>105</v>
      </c>
      <c r="I13" s="106" t="s">
        <v>120</v>
      </c>
      <c r="J13" s="106" t="s">
        <v>47</v>
      </c>
    </row>
    <row r="14" spans="2:10" x14ac:dyDescent="0.2">
      <c r="B14" s="233" t="s">
        <v>119</v>
      </c>
      <c r="C14" s="233" t="s">
        <v>271</v>
      </c>
      <c r="D14" s="233"/>
      <c r="E14" s="233" t="s">
        <v>67</v>
      </c>
      <c r="F14" s="234"/>
      <c r="G14" s="237"/>
      <c r="H14" s="235" t="s">
        <v>272</v>
      </c>
      <c r="I14" s="236"/>
      <c r="J14" s="236">
        <f>SUM(J15:J20)</f>
        <v>0</v>
      </c>
    </row>
    <row r="15" spans="2:10" ht="25.5" x14ac:dyDescent="0.2">
      <c r="B15" s="226" t="s">
        <v>397</v>
      </c>
      <c r="C15" s="226" t="s">
        <v>398</v>
      </c>
      <c r="D15" s="226" t="s">
        <v>496</v>
      </c>
      <c r="E15" s="226" t="s">
        <v>399</v>
      </c>
      <c r="F15" s="174" t="s">
        <v>400</v>
      </c>
      <c r="G15" s="171">
        <v>7.5</v>
      </c>
      <c r="H15" s="176"/>
      <c r="I15" s="176">
        <f>TRUNC(H15*1.2507,2)</f>
        <v>0</v>
      </c>
      <c r="J15" s="176">
        <f>TRUNC(I15*G15,2)</f>
        <v>0</v>
      </c>
    </row>
    <row r="16" spans="2:10" ht="25.5" x14ac:dyDescent="0.2">
      <c r="B16" s="226" t="s">
        <v>401</v>
      </c>
      <c r="C16" s="226" t="s">
        <v>402</v>
      </c>
      <c r="D16" s="226" t="s">
        <v>496</v>
      </c>
      <c r="E16" s="226" t="s">
        <v>274</v>
      </c>
      <c r="F16" s="174" t="s">
        <v>400</v>
      </c>
      <c r="G16" s="171">
        <v>558.63</v>
      </c>
      <c r="H16" s="176"/>
      <c r="I16" s="176">
        <f t="shared" ref="I16:I63" si="0">TRUNC(H16*1.2507,2)</f>
        <v>0</v>
      </c>
      <c r="J16" s="176">
        <f t="shared" ref="J16:J20" si="1">TRUNC(I16*G16,2)</f>
        <v>0</v>
      </c>
    </row>
    <row r="17" spans="2:10" ht="25.5" x14ac:dyDescent="0.2">
      <c r="B17" s="226" t="s">
        <v>403</v>
      </c>
      <c r="C17" s="226" t="s">
        <v>404</v>
      </c>
      <c r="D17" s="226" t="s">
        <v>496</v>
      </c>
      <c r="E17" s="226" t="s">
        <v>276</v>
      </c>
      <c r="F17" s="174" t="s">
        <v>400</v>
      </c>
      <c r="G17" s="171">
        <v>38.85</v>
      </c>
      <c r="H17" s="176"/>
      <c r="I17" s="176">
        <f t="shared" si="0"/>
        <v>0</v>
      </c>
      <c r="J17" s="176">
        <f t="shared" si="1"/>
        <v>0</v>
      </c>
    </row>
    <row r="18" spans="2:10" x14ac:dyDescent="0.2">
      <c r="B18" s="226" t="s">
        <v>405</v>
      </c>
      <c r="C18" s="226" t="s">
        <v>406</v>
      </c>
      <c r="D18" s="226" t="s">
        <v>496</v>
      </c>
      <c r="E18" s="226" t="s">
        <v>278</v>
      </c>
      <c r="F18" s="174" t="s">
        <v>407</v>
      </c>
      <c r="G18" s="171">
        <v>16.239999999999998</v>
      </c>
      <c r="H18" s="176"/>
      <c r="I18" s="176">
        <f t="shared" si="0"/>
        <v>0</v>
      </c>
      <c r="J18" s="176">
        <f t="shared" si="1"/>
        <v>0</v>
      </c>
    </row>
    <row r="19" spans="2:10" ht="25.5" x14ac:dyDescent="0.2">
      <c r="B19" s="226" t="s">
        <v>408</v>
      </c>
      <c r="C19" s="226" t="s">
        <v>409</v>
      </c>
      <c r="D19" s="226" t="s">
        <v>496</v>
      </c>
      <c r="E19" s="226" t="s">
        <v>368</v>
      </c>
      <c r="F19" s="174" t="s">
        <v>410</v>
      </c>
      <c r="G19" s="171">
        <v>70</v>
      </c>
      <c r="H19" s="176"/>
      <c r="I19" s="176">
        <f t="shared" si="0"/>
        <v>0</v>
      </c>
      <c r="J19" s="176">
        <f t="shared" si="1"/>
        <v>0</v>
      </c>
    </row>
    <row r="20" spans="2:10" ht="25.5" x14ac:dyDescent="0.2">
      <c r="B20" s="226" t="s">
        <v>411</v>
      </c>
      <c r="C20" s="226" t="s">
        <v>412</v>
      </c>
      <c r="D20" s="226" t="s">
        <v>413</v>
      </c>
      <c r="E20" s="226" t="s">
        <v>530</v>
      </c>
      <c r="F20" s="174" t="s">
        <v>414</v>
      </c>
      <c r="G20" s="171">
        <v>1</v>
      </c>
      <c r="H20" s="176"/>
      <c r="I20" s="176">
        <f t="shared" si="0"/>
        <v>0</v>
      </c>
      <c r="J20" s="176">
        <f t="shared" si="1"/>
        <v>0</v>
      </c>
    </row>
    <row r="21" spans="2:10" x14ac:dyDescent="0.2">
      <c r="B21" s="233" t="s">
        <v>118</v>
      </c>
      <c r="C21" s="233" t="s">
        <v>271</v>
      </c>
      <c r="D21" s="233"/>
      <c r="E21" s="233" t="s">
        <v>61</v>
      </c>
      <c r="F21" s="234"/>
      <c r="G21" s="237"/>
      <c r="H21" s="235" t="s">
        <v>272</v>
      </c>
      <c r="I21" s="236"/>
      <c r="J21" s="236">
        <f>SUM(J22:J23)</f>
        <v>0</v>
      </c>
    </row>
    <row r="22" spans="2:10" x14ac:dyDescent="0.2">
      <c r="B22" s="226" t="s">
        <v>415</v>
      </c>
      <c r="C22" s="226" t="s">
        <v>416</v>
      </c>
      <c r="D22" s="226" t="s">
        <v>496</v>
      </c>
      <c r="E22" s="226" t="s">
        <v>280</v>
      </c>
      <c r="F22" s="174" t="s">
        <v>417</v>
      </c>
      <c r="G22" s="171">
        <v>23.84</v>
      </c>
      <c r="H22" s="176"/>
      <c r="I22" s="176">
        <f t="shared" si="0"/>
        <v>0</v>
      </c>
      <c r="J22" s="176">
        <f>TRUNC(I22*G22,2)</f>
        <v>0</v>
      </c>
    </row>
    <row r="23" spans="2:10" ht="25.5" x14ac:dyDescent="0.2">
      <c r="B23" s="226" t="s">
        <v>418</v>
      </c>
      <c r="C23" s="226" t="s">
        <v>419</v>
      </c>
      <c r="D23" s="226" t="s">
        <v>496</v>
      </c>
      <c r="E23" s="226" t="s">
        <v>269</v>
      </c>
      <c r="F23" s="174" t="s">
        <v>420</v>
      </c>
      <c r="G23" s="171">
        <v>1</v>
      </c>
      <c r="H23" s="176"/>
      <c r="I23" s="176">
        <f t="shared" si="0"/>
        <v>0</v>
      </c>
      <c r="J23" s="176">
        <f>TRUNC(I23*G23,2)</f>
        <v>0</v>
      </c>
    </row>
    <row r="24" spans="2:10" x14ac:dyDescent="0.2">
      <c r="B24" s="233" t="s">
        <v>117</v>
      </c>
      <c r="C24" s="233" t="s">
        <v>271</v>
      </c>
      <c r="D24" s="233"/>
      <c r="E24" s="233" t="s">
        <v>421</v>
      </c>
      <c r="F24" s="234"/>
      <c r="G24" s="237"/>
      <c r="H24" s="235" t="s">
        <v>272</v>
      </c>
      <c r="I24" s="236"/>
      <c r="J24" s="236">
        <f>J25+J26+J27+J28+J29+J30+J31+J32+J33+J34+J35+J36+J37+J38+J39+J40+J41</f>
        <v>0</v>
      </c>
    </row>
    <row r="25" spans="2:10" x14ac:dyDescent="0.2">
      <c r="B25" s="226" t="s">
        <v>422</v>
      </c>
      <c r="C25" s="226" t="s">
        <v>423</v>
      </c>
      <c r="D25" s="226" t="s">
        <v>496</v>
      </c>
      <c r="E25" s="226" t="s">
        <v>331</v>
      </c>
      <c r="F25" s="174" t="s">
        <v>414</v>
      </c>
      <c r="G25" s="171">
        <v>1</v>
      </c>
      <c r="H25" s="176"/>
      <c r="I25" s="176">
        <f t="shared" si="0"/>
        <v>0</v>
      </c>
      <c r="J25" s="176">
        <f>TRUNC(I25*G25,2)</f>
        <v>0</v>
      </c>
    </row>
    <row r="26" spans="2:10" x14ac:dyDescent="0.2">
      <c r="B26" s="226" t="s">
        <v>424</v>
      </c>
      <c r="C26" s="226" t="s">
        <v>425</v>
      </c>
      <c r="D26" s="226" t="s">
        <v>413</v>
      </c>
      <c r="E26" s="226" t="s">
        <v>426</v>
      </c>
      <c r="F26" s="174" t="s">
        <v>414</v>
      </c>
      <c r="G26" s="171">
        <v>1</v>
      </c>
      <c r="H26" s="176"/>
      <c r="I26" s="176">
        <f t="shared" si="0"/>
        <v>0</v>
      </c>
      <c r="J26" s="176">
        <f t="shared" ref="J26:J58" si="2">TRUNC(I26*G26,2)</f>
        <v>0</v>
      </c>
    </row>
    <row r="27" spans="2:10" ht="25.5" x14ac:dyDescent="0.2">
      <c r="B27" s="226" t="s">
        <v>427</v>
      </c>
      <c r="C27" s="226" t="s">
        <v>428</v>
      </c>
      <c r="D27" s="226" t="s">
        <v>496</v>
      </c>
      <c r="E27" s="226" t="s">
        <v>336</v>
      </c>
      <c r="F27" s="174" t="s">
        <v>414</v>
      </c>
      <c r="G27" s="171">
        <v>2</v>
      </c>
      <c r="H27" s="176"/>
      <c r="I27" s="176">
        <f t="shared" si="0"/>
        <v>0</v>
      </c>
      <c r="J27" s="176">
        <f t="shared" si="2"/>
        <v>0</v>
      </c>
    </row>
    <row r="28" spans="2:10" ht="25.5" x14ac:dyDescent="0.2">
      <c r="B28" s="226" t="s">
        <v>429</v>
      </c>
      <c r="C28" s="226" t="s">
        <v>430</v>
      </c>
      <c r="D28" s="226" t="s">
        <v>496</v>
      </c>
      <c r="E28" s="226" t="s">
        <v>431</v>
      </c>
      <c r="F28" s="174" t="s">
        <v>414</v>
      </c>
      <c r="G28" s="171">
        <v>2</v>
      </c>
      <c r="H28" s="176"/>
      <c r="I28" s="176">
        <f t="shared" si="0"/>
        <v>0</v>
      </c>
      <c r="J28" s="176">
        <f t="shared" si="2"/>
        <v>0</v>
      </c>
    </row>
    <row r="29" spans="2:10" x14ac:dyDescent="0.2">
      <c r="B29" s="226" t="s">
        <v>432</v>
      </c>
      <c r="C29" s="226" t="s">
        <v>433</v>
      </c>
      <c r="D29" s="226" t="s">
        <v>496</v>
      </c>
      <c r="E29" s="226" t="s">
        <v>341</v>
      </c>
      <c r="F29" s="174" t="s">
        <v>414</v>
      </c>
      <c r="G29" s="171">
        <v>1</v>
      </c>
      <c r="H29" s="176"/>
      <c r="I29" s="176">
        <f t="shared" si="0"/>
        <v>0</v>
      </c>
      <c r="J29" s="176">
        <f t="shared" si="2"/>
        <v>0</v>
      </c>
    </row>
    <row r="30" spans="2:10" x14ac:dyDescent="0.2">
      <c r="B30" s="226" t="s">
        <v>434</v>
      </c>
      <c r="C30" s="226" t="s">
        <v>435</v>
      </c>
      <c r="D30" s="226" t="s">
        <v>496</v>
      </c>
      <c r="E30" s="226" t="s">
        <v>342</v>
      </c>
      <c r="F30" s="174" t="s">
        <v>414</v>
      </c>
      <c r="G30" s="171">
        <v>2</v>
      </c>
      <c r="H30" s="176"/>
      <c r="I30" s="176">
        <f t="shared" si="0"/>
        <v>0</v>
      </c>
      <c r="J30" s="176">
        <f t="shared" si="2"/>
        <v>0</v>
      </c>
    </row>
    <row r="31" spans="2:10" x14ac:dyDescent="0.2">
      <c r="B31" s="226" t="s">
        <v>436</v>
      </c>
      <c r="C31" s="226" t="s">
        <v>437</v>
      </c>
      <c r="D31" s="226" t="s">
        <v>496</v>
      </c>
      <c r="E31" s="226" t="s">
        <v>343</v>
      </c>
      <c r="F31" s="174" t="s">
        <v>414</v>
      </c>
      <c r="G31" s="171">
        <v>1</v>
      </c>
      <c r="H31" s="176"/>
      <c r="I31" s="176">
        <f t="shared" si="0"/>
        <v>0</v>
      </c>
      <c r="J31" s="176">
        <f t="shared" si="2"/>
        <v>0</v>
      </c>
    </row>
    <row r="32" spans="2:10" x14ac:dyDescent="0.2">
      <c r="B32" s="226" t="s">
        <v>438</v>
      </c>
      <c r="C32" s="226" t="s">
        <v>439</v>
      </c>
      <c r="D32" s="226" t="s">
        <v>496</v>
      </c>
      <c r="E32" s="226" t="s">
        <v>345</v>
      </c>
      <c r="F32" s="174" t="s">
        <v>414</v>
      </c>
      <c r="G32" s="171">
        <v>3</v>
      </c>
      <c r="H32" s="176"/>
      <c r="I32" s="176">
        <f t="shared" si="0"/>
        <v>0</v>
      </c>
      <c r="J32" s="176">
        <f t="shared" si="2"/>
        <v>0</v>
      </c>
    </row>
    <row r="33" spans="2:10" x14ac:dyDescent="0.2">
      <c r="B33" s="226" t="s">
        <v>440</v>
      </c>
      <c r="C33" s="226" t="s">
        <v>441</v>
      </c>
      <c r="D33" s="226" t="s">
        <v>496</v>
      </c>
      <c r="E33" s="226" t="s">
        <v>347</v>
      </c>
      <c r="F33" s="174" t="s">
        <v>410</v>
      </c>
      <c r="G33" s="171">
        <v>61</v>
      </c>
      <c r="H33" s="176"/>
      <c r="I33" s="176">
        <f t="shared" si="0"/>
        <v>0</v>
      </c>
      <c r="J33" s="176">
        <f t="shared" si="2"/>
        <v>0</v>
      </c>
    </row>
    <row r="34" spans="2:10" x14ac:dyDescent="0.2">
      <c r="B34" s="226" t="s">
        <v>442</v>
      </c>
      <c r="C34" s="226" t="s">
        <v>443</v>
      </c>
      <c r="D34" s="226" t="s">
        <v>496</v>
      </c>
      <c r="E34" s="226" t="s">
        <v>349</v>
      </c>
      <c r="F34" s="174" t="s">
        <v>410</v>
      </c>
      <c r="G34" s="171">
        <v>6</v>
      </c>
      <c r="H34" s="176"/>
      <c r="I34" s="176">
        <f t="shared" si="0"/>
        <v>0</v>
      </c>
      <c r="J34" s="176">
        <f t="shared" si="2"/>
        <v>0</v>
      </c>
    </row>
    <row r="35" spans="2:10" x14ac:dyDescent="0.2">
      <c r="B35" s="226" t="s">
        <v>444</v>
      </c>
      <c r="C35" s="226" t="s">
        <v>445</v>
      </c>
      <c r="D35" s="226" t="s">
        <v>496</v>
      </c>
      <c r="E35" s="226" t="s">
        <v>351</v>
      </c>
      <c r="F35" s="174" t="s">
        <v>446</v>
      </c>
      <c r="G35" s="171">
        <v>2</v>
      </c>
      <c r="H35" s="176"/>
      <c r="I35" s="176">
        <f t="shared" si="0"/>
        <v>0</v>
      </c>
      <c r="J35" s="176">
        <f t="shared" si="2"/>
        <v>0</v>
      </c>
    </row>
    <row r="36" spans="2:10" x14ac:dyDescent="0.2">
      <c r="B36" s="226" t="s">
        <v>447</v>
      </c>
      <c r="C36" s="226" t="s">
        <v>448</v>
      </c>
      <c r="D36" s="226" t="s">
        <v>496</v>
      </c>
      <c r="E36" s="226" t="s">
        <v>353</v>
      </c>
      <c r="F36" s="174" t="s">
        <v>414</v>
      </c>
      <c r="G36" s="171">
        <v>1</v>
      </c>
      <c r="H36" s="176"/>
      <c r="I36" s="176">
        <f t="shared" si="0"/>
        <v>0</v>
      </c>
      <c r="J36" s="176">
        <f t="shared" si="2"/>
        <v>0</v>
      </c>
    </row>
    <row r="37" spans="2:10" x14ac:dyDescent="0.2">
      <c r="B37" s="226" t="s">
        <v>449</v>
      </c>
      <c r="C37" s="226" t="s">
        <v>450</v>
      </c>
      <c r="D37" s="226" t="s">
        <v>496</v>
      </c>
      <c r="E37" s="226" t="s">
        <v>355</v>
      </c>
      <c r="F37" s="174" t="s">
        <v>414</v>
      </c>
      <c r="G37" s="171">
        <v>11</v>
      </c>
      <c r="H37" s="176"/>
      <c r="I37" s="176">
        <f t="shared" si="0"/>
        <v>0</v>
      </c>
      <c r="J37" s="176">
        <f t="shared" si="2"/>
        <v>0</v>
      </c>
    </row>
    <row r="38" spans="2:10" x14ac:dyDescent="0.2">
      <c r="B38" s="226" t="s">
        <v>451</v>
      </c>
      <c r="C38" s="226" t="s">
        <v>452</v>
      </c>
      <c r="D38" s="226" t="s">
        <v>496</v>
      </c>
      <c r="E38" s="226" t="s">
        <v>357</v>
      </c>
      <c r="F38" s="174" t="s">
        <v>414</v>
      </c>
      <c r="G38" s="171">
        <v>2</v>
      </c>
      <c r="H38" s="176"/>
      <c r="I38" s="176">
        <f t="shared" si="0"/>
        <v>0</v>
      </c>
      <c r="J38" s="176">
        <f t="shared" si="2"/>
        <v>0</v>
      </c>
    </row>
    <row r="39" spans="2:10" x14ac:dyDescent="0.2">
      <c r="B39" s="226" t="s">
        <v>453</v>
      </c>
      <c r="C39" s="226" t="s">
        <v>454</v>
      </c>
      <c r="D39" s="226" t="s">
        <v>496</v>
      </c>
      <c r="E39" s="226" t="s">
        <v>359</v>
      </c>
      <c r="F39" s="174" t="s">
        <v>414</v>
      </c>
      <c r="G39" s="171">
        <v>5</v>
      </c>
      <c r="H39" s="176"/>
      <c r="I39" s="176">
        <f t="shared" si="0"/>
        <v>0</v>
      </c>
      <c r="J39" s="176">
        <f t="shared" si="2"/>
        <v>0</v>
      </c>
    </row>
    <row r="40" spans="2:10" x14ac:dyDescent="0.2">
      <c r="B40" s="226" t="s">
        <v>455</v>
      </c>
      <c r="C40" s="226" t="s">
        <v>456</v>
      </c>
      <c r="D40" s="226" t="s">
        <v>496</v>
      </c>
      <c r="E40" s="226" t="s">
        <v>361</v>
      </c>
      <c r="F40" s="174" t="s">
        <v>414</v>
      </c>
      <c r="G40" s="171">
        <v>1</v>
      </c>
      <c r="H40" s="176"/>
      <c r="I40" s="176">
        <f t="shared" si="0"/>
        <v>0</v>
      </c>
      <c r="J40" s="176">
        <f t="shared" si="2"/>
        <v>0</v>
      </c>
    </row>
    <row r="41" spans="2:10" x14ac:dyDescent="0.2">
      <c r="B41" s="226" t="s">
        <v>457</v>
      </c>
      <c r="C41" s="226" t="s">
        <v>458</v>
      </c>
      <c r="D41" s="226" t="s">
        <v>496</v>
      </c>
      <c r="E41" s="226" t="s">
        <v>363</v>
      </c>
      <c r="F41" s="174" t="s">
        <v>414</v>
      </c>
      <c r="G41" s="171">
        <v>8</v>
      </c>
      <c r="H41" s="176"/>
      <c r="I41" s="176">
        <f t="shared" si="0"/>
        <v>0</v>
      </c>
      <c r="J41" s="176">
        <f t="shared" si="2"/>
        <v>0</v>
      </c>
    </row>
    <row r="42" spans="2:10" x14ac:dyDescent="0.2">
      <c r="B42" s="233" t="s">
        <v>116</v>
      </c>
      <c r="C42" s="233" t="s">
        <v>271</v>
      </c>
      <c r="D42" s="233"/>
      <c r="E42" s="233" t="s">
        <v>284</v>
      </c>
      <c r="F42" s="234"/>
      <c r="G42" s="237"/>
      <c r="H42" s="235" t="s">
        <v>272</v>
      </c>
      <c r="I42" s="236"/>
      <c r="J42" s="236">
        <f>J43+J44+J45+J46+J47</f>
        <v>0</v>
      </c>
    </row>
    <row r="43" spans="2:10" ht="25.5" x14ac:dyDescent="0.2">
      <c r="B43" s="226" t="s">
        <v>459</v>
      </c>
      <c r="C43" s="226" t="s">
        <v>460</v>
      </c>
      <c r="D43" s="226" t="s">
        <v>496</v>
      </c>
      <c r="E43" s="226" t="s">
        <v>286</v>
      </c>
      <c r="F43" s="174" t="s">
        <v>400</v>
      </c>
      <c r="G43" s="171">
        <v>558.63</v>
      </c>
      <c r="H43" s="176"/>
      <c r="I43" s="176">
        <f t="shared" si="0"/>
        <v>0</v>
      </c>
      <c r="J43" s="176">
        <f t="shared" si="2"/>
        <v>0</v>
      </c>
    </row>
    <row r="44" spans="2:10" x14ac:dyDescent="0.2">
      <c r="B44" s="226" t="s">
        <v>461</v>
      </c>
      <c r="C44" s="226" t="s">
        <v>462</v>
      </c>
      <c r="D44" s="226" t="s">
        <v>496</v>
      </c>
      <c r="E44" s="226" t="s">
        <v>289</v>
      </c>
      <c r="F44" s="174" t="s">
        <v>410</v>
      </c>
      <c r="G44" s="171">
        <v>80.7</v>
      </c>
      <c r="H44" s="176"/>
      <c r="I44" s="176">
        <f t="shared" si="0"/>
        <v>0</v>
      </c>
      <c r="J44" s="176">
        <f t="shared" si="2"/>
        <v>0</v>
      </c>
    </row>
    <row r="45" spans="2:10" x14ac:dyDescent="0.2">
      <c r="B45" s="226" t="s">
        <v>463</v>
      </c>
      <c r="C45" s="226" t="s">
        <v>464</v>
      </c>
      <c r="D45" s="226" t="s">
        <v>496</v>
      </c>
      <c r="E45" s="226" t="s">
        <v>526</v>
      </c>
      <c r="F45" s="174" t="s">
        <v>446</v>
      </c>
      <c r="G45" s="171">
        <v>36.6</v>
      </c>
      <c r="H45" s="176"/>
      <c r="I45" s="176">
        <f t="shared" si="0"/>
        <v>0</v>
      </c>
      <c r="J45" s="176">
        <f t="shared" si="2"/>
        <v>0</v>
      </c>
    </row>
    <row r="46" spans="2:10" ht="25.5" x14ac:dyDescent="0.2">
      <c r="B46" s="226" t="s">
        <v>465</v>
      </c>
      <c r="C46" s="226" t="s">
        <v>466</v>
      </c>
      <c r="D46" s="226" t="s">
        <v>496</v>
      </c>
      <c r="E46" s="226" t="s">
        <v>316</v>
      </c>
      <c r="F46" s="174" t="s">
        <v>400</v>
      </c>
      <c r="G46" s="171">
        <v>17.18</v>
      </c>
      <c r="H46" s="176"/>
      <c r="I46" s="176">
        <f t="shared" si="0"/>
        <v>0</v>
      </c>
      <c r="J46" s="176">
        <f t="shared" si="2"/>
        <v>0</v>
      </c>
    </row>
    <row r="47" spans="2:10" x14ac:dyDescent="0.2">
      <c r="B47" s="246" t="s">
        <v>519</v>
      </c>
      <c r="C47" s="226">
        <v>88315</v>
      </c>
      <c r="D47" s="226" t="s">
        <v>476</v>
      </c>
      <c r="E47" s="226" t="s">
        <v>520</v>
      </c>
      <c r="F47" s="174" t="s">
        <v>504</v>
      </c>
      <c r="G47" s="171">
        <v>40</v>
      </c>
      <c r="H47" s="176"/>
      <c r="I47" s="176">
        <f t="shared" si="0"/>
        <v>0</v>
      </c>
      <c r="J47" s="176">
        <f t="shared" si="2"/>
        <v>0</v>
      </c>
    </row>
    <row r="48" spans="2:10" x14ac:dyDescent="0.2">
      <c r="B48" s="233" t="s">
        <v>115</v>
      </c>
      <c r="C48" s="233" t="s">
        <v>271</v>
      </c>
      <c r="D48" s="233"/>
      <c r="E48" s="233" t="s">
        <v>327</v>
      </c>
      <c r="F48" s="234"/>
      <c r="G48" s="237"/>
      <c r="H48" s="235" t="s">
        <v>272</v>
      </c>
      <c r="I48" s="236"/>
      <c r="J48" s="236">
        <f>J49+J50+J51+J52+J53</f>
        <v>0</v>
      </c>
    </row>
    <row r="49" spans="2:10" x14ac:dyDescent="0.2">
      <c r="B49" s="226" t="s">
        <v>467</v>
      </c>
      <c r="C49" s="226" t="s">
        <v>468</v>
      </c>
      <c r="D49" s="226" t="s">
        <v>496</v>
      </c>
      <c r="E49" s="226" t="s">
        <v>469</v>
      </c>
      <c r="F49" s="174" t="s">
        <v>400</v>
      </c>
      <c r="G49" s="171">
        <v>24.9</v>
      </c>
      <c r="H49" s="176"/>
      <c r="I49" s="176">
        <f t="shared" si="0"/>
        <v>0</v>
      </c>
      <c r="J49" s="176">
        <f t="shared" si="2"/>
        <v>0</v>
      </c>
    </row>
    <row r="50" spans="2:10" x14ac:dyDescent="0.2">
      <c r="B50" s="226" t="s">
        <v>470</v>
      </c>
      <c r="C50" s="226" t="s">
        <v>471</v>
      </c>
      <c r="D50" s="226" t="s">
        <v>496</v>
      </c>
      <c r="E50" s="226" t="s">
        <v>374</v>
      </c>
      <c r="F50" s="174" t="s">
        <v>410</v>
      </c>
      <c r="G50" s="171">
        <v>22</v>
      </c>
      <c r="H50" s="176"/>
      <c r="I50" s="176">
        <f t="shared" si="0"/>
        <v>0</v>
      </c>
      <c r="J50" s="176">
        <f t="shared" si="2"/>
        <v>0</v>
      </c>
    </row>
    <row r="51" spans="2:10" x14ac:dyDescent="0.2">
      <c r="B51" s="226" t="s">
        <v>472</v>
      </c>
      <c r="C51" s="226" t="s">
        <v>473</v>
      </c>
      <c r="D51" s="226" t="s">
        <v>496</v>
      </c>
      <c r="E51" s="226" t="s">
        <v>381</v>
      </c>
      <c r="F51" s="174" t="s">
        <v>414</v>
      </c>
      <c r="G51" s="171">
        <v>3</v>
      </c>
      <c r="H51" s="176"/>
      <c r="I51" s="176">
        <f t="shared" si="0"/>
        <v>0</v>
      </c>
      <c r="J51" s="176">
        <f t="shared" si="2"/>
        <v>0</v>
      </c>
    </row>
    <row r="52" spans="2:10" ht="38.25" x14ac:dyDescent="0.2">
      <c r="B52" s="226" t="s">
        <v>474</v>
      </c>
      <c r="C52" s="226" t="s">
        <v>475</v>
      </c>
      <c r="D52" s="226" t="s">
        <v>476</v>
      </c>
      <c r="E52" s="226" t="s">
        <v>383</v>
      </c>
      <c r="F52" s="174" t="s">
        <v>477</v>
      </c>
      <c r="G52" s="171">
        <v>6</v>
      </c>
      <c r="H52" s="176"/>
      <c r="I52" s="176">
        <f t="shared" si="0"/>
        <v>0</v>
      </c>
      <c r="J52" s="176">
        <f t="shared" si="2"/>
        <v>0</v>
      </c>
    </row>
    <row r="53" spans="2:10" x14ac:dyDescent="0.2">
      <c r="B53" s="226" t="s">
        <v>525</v>
      </c>
      <c r="C53" s="226">
        <v>82331</v>
      </c>
      <c r="D53" s="226" t="s">
        <v>496</v>
      </c>
      <c r="E53" s="226" t="s">
        <v>524</v>
      </c>
      <c r="F53" s="174" t="s">
        <v>410</v>
      </c>
      <c r="G53" s="171">
        <v>3</v>
      </c>
      <c r="H53" s="176"/>
      <c r="I53" s="176">
        <f t="shared" si="0"/>
        <v>0</v>
      </c>
      <c r="J53" s="176">
        <f t="shared" si="2"/>
        <v>0</v>
      </c>
    </row>
    <row r="54" spans="2:10" x14ac:dyDescent="0.2">
      <c r="B54" s="233" t="s">
        <v>114</v>
      </c>
      <c r="C54" s="233" t="s">
        <v>271</v>
      </c>
      <c r="D54" s="233"/>
      <c r="E54" s="233" t="s">
        <v>386</v>
      </c>
      <c r="F54" s="234"/>
      <c r="G54" s="237"/>
      <c r="H54" s="235" t="s">
        <v>272</v>
      </c>
      <c r="I54" s="236"/>
      <c r="J54" s="236">
        <f>J55+J56+J57+J58</f>
        <v>0</v>
      </c>
    </row>
    <row r="55" spans="2:10" x14ac:dyDescent="0.2">
      <c r="B55" s="226" t="s">
        <v>478</v>
      </c>
      <c r="C55" s="226" t="s">
        <v>479</v>
      </c>
      <c r="D55" s="226" t="s">
        <v>496</v>
      </c>
      <c r="E55" s="226" t="s">
        <v>388</v>
      </c>
      <c r="F55" s="174" t="s">
        <v>410</v>
      </c>
      <c r="G55" s="171">
        <v>51</v>
      </c>
      <c r="H55" s="176"/>
      <c r="I55" s="176">
        <f t="shared" si="0"/>
        <v>0</v>
      </c>
      <c r="J55" s="176">
        <f t="shared" si="2"/>
        <v>0</v>
      </c>
    </row>
    <row r="56" spans="2:10" x14ac:dyDescent="0.2">
      <c r="B56" s="226" t="s">
        <v>480</v>
      </c>
      <c r="C56" s="226" t="s">
        <v>481</v>
      </c>
      <c r="D56" s="226" t="s">
        <v>496</v>
      </c>
      <c r="E56" s="226" t="s">
        <v>389</v>
      </c>
      <c r="F56" s="174" t="s">
        <v>414</v>
      </c>
      <c r="G56" s="171">
        <v>1</v>
      </c>
      <c r="H56" s="176"/>
      <c r="I56" s="176">
        <f t="shared" si="0"/>
        <v>0</v>
      </c>
      <c r="J56" s="176">
        <f t="shared" si="2"/>
        <v>0</v>
      </c>
    </row>
    <row r="57" spans="2:10" x14ac:dyDescent="0.2">
      <c r="B57" s="226" t="s">
        <v>482</v>
      </c>
      <c r="C57" s="226" t="s">
        <v>483</v>
      </c>
      <c r="D57" s="226" t="s">
        <v>496</v>
      </c>
      <c r="E57" s="226" t="s">
        <v>391</v>
      </c>
      <c r="F57" s="174" t="s">
        <v>414</v>
      </c>
      <c r="G57" s="171">
        <v>1</v>
      </c>
      <c r="H57" s="176"/>
      <c r="I57" s="176">
        <f t="shared" si="0"/>
        <v>0</v>
      </c>
      <c r="J57" s="176">
        <f t="shared" si="2"/>
        <v>0</v>
      </c>
    </row>
    <row r="58" spans="2:10" x14ac:dyDescent="0.2">
      <c r="B58" s="226" t="s">
        <v>484</v>
      </c>
      <c r="C58" s="226" t="s">
        <v>485</v>
      </c>
      <c r="D58" s="226" t="s">
        <v>496</v>
      </c>
      <c r="E58" s="226" t="s">
        <v>393</v>
      </c>
      <c r="F58" s="174" t="s">
        <v>414</v>
      </c>
      <c r="G58" s="171">
        <v>1</v>
      </c>
      <c r="H58" s="176"/>
      <c r="I58" s="176">
        <f t="shared" si="0"/>
        <v>0</v>
      </c>
      <c r="J58" s="176">
        <f t="shared" si="2"/>
        <v>0</v>
      </c>
    </row>
    <row r="59" spans="2:10" x14ac:dyDescent="0.2">
      <c r="B59" s="233" t="s">
        <v>113</v>
      </c>
      <c r="C59" s="233" t="s">
        <v>271</v>
      </c>
      <c r="D59" s="233"/>
      <c r="E59" s="233" t="s">
        <v>50</v>
      </c>
      <c r="F59" s="234"/>
      <c r="G59" s="237"/>
      <c r="H59" s="235" t="s">
        <v>272</v>
      </c>
      <c r="I59" s="236"/>
      <c r="J59" s="236">
        <f>J60+J61</f>
        <v>0</v>
      </c>
    </row>
    <row r="60" spans="2:10" x14ac:dyDescent="0.2">
      <c r="B60" s="226" t="s">
        <v>486</v>
      </c>
      <c r="C60" s="226" t="s">
        <v>487</v>
      </c>
      <c r="D60" s="226" t="s">
        <v>496</v>
      </c>
      <c r="E60" s="226" t="s">
        <v>294</v>
      </c>
      <c r="F60" s="174" t="s">
        <v>488</v>
      </c>
      <c r="G60" s="171">
        <v>1</v>
      </c>
      <c r="H60" s="176"/>
      <c r="I60" s="176">
        <f t="shared" si="0"/>
        <v>0</v>
      </c>
      <c r="J60" s="176">
        <f t="shared" ref="J60:J61" si="3">TRUNC(I60*G60,2)</f>
        <v>0</v>
      </c>
    </row>
    <row r="61" spans="2:10" x14ac:dyDescent="0.2">
      <c r="B61" s="226" t="s">
        <v>489</v>
      </c>
      <c r="C61" s="226" t="s">
        <v>490</v>
      </c>
      <c r="D61" s="226" t="s">
        <v>496</v>
      </c>
      <c r="E61" s="226" t="s">
        <v>293</v>
      </c>
      <c r="F61" s="174" t="s">
        <v>488</v>
      </c>
      <c r="G61" s="171">
        <v>0.2</v>
      </c>
      <c r="H61" s="176"/>
      <c r="I61" s="176">
        <f t="shared" si="0"/>
        <v>0</v>
      </c>
      <c r="J61" s="176">
        <f t="shared" si="3"/>
        <v>0</v>
      </c>
    </row>
    <row r="62" spans="2:10" x14ac:dyDescent="0.2">
      <c r="B62" s="233" t="s">
        <v>112</v>
      </c>
      <c r="C62" s="233" t="s">
        <v>271</v>
      </c>
      <c r="D62" s="233"/>
      <c r="E62" s="233" t="s">
        <v>44</v>
      </c>
      <c r="F62" s="234"/>
      <c r="G62" s="237"/>
      <c r="H62" s="235" t="s">
        <v>272</v>
      </c>
      <c r="I62" s="236"/>
      <c r="J62" s="236">
        <f>J63</f>
        <v>0</v>
      </c>
    </row>
    <row r="63" spans="2:10" x14ac:dyDescent="0.2">
      <c r="B63" s="226" t="s">
        <v>491</v>
      </c>
      <c r="C63" s="226" t="s">
        <v>492</v>
      </c>
      <c r="D63" s="226" t="s">
        <v>496</v>
      </c>
      <c r="E63" s="226" t="s">
        <v>296</v>
      </c>
      <c r="F63" s="174" t="s">
        <v>400</v>
      </c>
      <c r="G63" s="171">
        <v>150</v>
      </c>
      <c r="H63" s="176"/>
      <c r="I63" s="176">
        <f t="shared" si="0"/>
        <v>0</v>
      </c>
      <c r="J63" s="176">
        <f t="shared" ref="J63" si="4">TRUNC(I63*G63,2)</f>
        <v>0</v>
      </c>
    </row>
    <row r="64" spans="2:10" x14ac:dyDescent="0.2">
      <c r="B64" s="184"/>
      <c r="C64" s="184"/>
      <c r="D64" s="184"/>
      <c r="E64" s="184"/>
      <c r="F64" s="184"/>
      <c r="G64" s="238"/>
      <c r="H64" s="184"/>
      <c r="I64" s="184"/>
      <c r="J64" s="184"/>
    </row>
    <row r="65" spans="2:10" x14ac:dyDescent="0.2">
      <c r="B65" s="247"/>
      <c r="C65" s="247"/>
      <c r="D65" s="247"/>
      <c r="E65" s="183"/>
      <c r="F65" s="248" t="s">
        <v>493</v>
      </c>
      <c r="G65" s="247"/>
      <c r="H65" s="249">
        <f>H67-H66</f>
        <v>0</v>
      </c>
      <c r="I65" s="247"/>
      <c r="J65" s="247"/>
    </row>
    <row r="66" spans="2:10" x14ac:dyDescent="0.2">
      <c r="B66" s="247"/>
      <c r="C66" s="247"/>
      <c r="D66" s="247"/>
      <c r="E66" s="183"/>
      <c r="F66" s="248" t="s">
        <v>494</v>
      </c>
      <c r="G66" s="247"/>
      <c r="H66" s="249">
        <f>H67/1.2507</f>
        <v>0</v>
      </c>
      <c r="I66" s="247"/>
      <c r="J66" s="247"/>
    </row>
    <row r="67" spans="2:10" x14ac:dyDescent="0.2">
      <c r="B67" s="247"/>
      <c r="C67" s="247"/>
      <c r="D67" s="247"/>
      <c r="E67" s="183"/>
      <c r="F67" s="248" t="s">
        <v>495</v>
      </c>
      <c r="G67" s="247"/>
      <c r="H67" s="249">
        <f>J62+J59+J54+J48+J42+J24+J21+J14</f>
        <v>0</v>
      </c>
      <c r="I67" s="247"/>
      <c r="J67" s="247"/>
    </row>
    <row r="68" spans="2:10" ht="71.25" customHeight="1" x14ac:dyDescent="0.2">
      <c r="B68" s="104"/>
      <c r="C68" s="104"/>
      <c r="D68" s="104"/>
      <c r="E68" s="104"/>
      <c r="F68" s="104"/>
      <c r="G68" s="116"/>
      <c r="H68" s="104"/>
      <c r="I68" s="104"/>
      <c r="J68" s="104"/>
    </row>
    <row r="69" spans="2:10" x14ac:dyDescent="0.2">
      <c r="B69" s="7"/>
      <c r="C69" s="7"/>
      <c r="D69" s="7"/>
      <c r="E69" s="100"/>
      <c r="F69" s="98"/>
      <c r="G69" s="117"/>
      <c r="H69" s="103"/>
      <c r="I69" s="97"/>
      <c r="J69" s="97"/>
    </row>
    <row r="70" spans="2:10" ht="14.25" customHeight="1" x14ac:dyDescent="0.2">
      <c r="B70" s="7"/>
      <c r="C70" s="251" t="s">
        <v>151</v>
      </c>
      <c r="D70" s="251"/>
      <c r="E70" s="252" t="s">
        <v>4</v>
      </c>
      <c r="F70" s="252"/>
      <c r="G70" s="252"/>
      <c r="H70" s="252"/>
      <c r="I70" s="241"/>
      <c r="J70" s="241"/>
    </row>
    <row r="71" spans="2:10" x14ac:dyDescent="0.2">
      <c r="B71" s="7"/>
      <c r="C71" s="253" t="s">
        <v>3</v>
      </c>
      <c r="D71" s="253"/>
      <c r="E71" s="254" t="s">
        <v>6</v>
      </c>
      <c r="F71" s="254"/>
      <c r="G71" s="254"/>
      <c r="H71" s="254"/>
      <c r="I71" s="239" t="s">
        <v>5</v>
      </c>
      <c r="J71" s="240"/>
    </row>
    <row r="72" spans="2:10" x14ac:dyDescent="0.2">
      <c r="B72" s="7"/>
      <c r="C72" s="10"/>
      <c r="D72" s="7"/>
      <c r="E72" s="250"/>
      <c r="F72" s="250"/>
      <c r="G72" s="250"/>
      <c r="H72" s="250"/>
      <c r="I72" s="7"/>
      <c r="J72" s="7"/>
    </row>
    <row r="73" spans="2:10" x14ac:dyDescent="0.2">
      <c r="B73" s="7"/>
      <c r="C73" s="10"/>
      <c r="D73" s="7"/>
      <c r="E73" s="250"/>
      <c r="F73" s="250"/>
      <c r="G73" s="250"/>
      <c r="H73" s="250"/>
      <c r="I73" s="7"/>
      <c r="J73" s="7"/>
    </row>
    <row r="74" spans="2:10" x14ac:dyDescent="0.2">
      <c r="B74" s="7"/>
      <c r="C74" s="10"/>
      <c r="D74" s="7"/>
      <c r="E74" s="250"/>
      <c r="F74" s="250"/>
      <c r="G74" s="250"/>
      <c r="H74" s="250"/>
      <c r="I74" s="7"/>
      <c r="J74" s="7"/>
    </row>
  </sheetData>
  <mergeCells count="25">
    <mergeCell ref="B11:J11"/>
    <mergeCell ref="D2:I2"/>
    <mergeCell ref="D3:I3"/>
    <mergeCell ref="D4:I4"/>
    <mergeCell ref="D5:I5"/>
    <mergeCell ref="B7:E7"/>
    <mergeCell ref="B8:E8"/>
    <mergeCell ref="B9:E9"/>
    <mergeCell ref="F8:J8"/>
    <mergeCell ref="E72:H72"/>
    <mergeCell ref="E74:H74"/>
    <mergeCell ref="E73:H73"/>
    <mergeCell ref="C70:D70"/>
    <mergeCell ref="E70:H70"/>
    <mergeCell ref="C71:D71"/>
    <mergeCell ref="E71:H71"/>
    <mergeCell ref="B67:D67"/>
    <mergeCell ref="F67:G67"/>
    <mergeCell ref="H67:J67"/>
    <mergeCell ref="B65:D65"/>
    <mergeCell ref="F65:G65"/>
    <mergeCell ref="H65:J65"/>
    <mergeCell ref="B66:D66"/>
    <mergeCell ref="F66:G66"/>
    <mergeCell ref="H66:J66"/>
  </mergeCells>
  <hyperlinks>
    <hyperlink ref="C47" r:id="rId1" tooltip="Exibir Composição Analítica" display="https://app.orcafascio.com/v2023/orc/orcamentos/68d158b18c306dacf10dcaa5/compositions/c8e3b8b6-2835-49dc-bcd0-2c434ccd52df?id_focus=4095c901-7899-4f43-a25a-81d5df04a060" xr:uid="{00000000-0004-0000-0000-000000000000}"/>
  </hyperlinks>
  <pageMargins left="0.51181102362204722" right="0.51181102362204722" top="0.78740157480314965" bottom="0.78740157480314965" header="0.31496062992125984" footer="0.31496062992125984"/>
  <pageSetup paperSize="9" scale="51" orientation="portrait" r:id="rId2"/>
  <headerFooter>
    <oddFooter>Página &amp;P de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1"/>
  <sheetViews>
    <sheetView zoomScale="70" zoomScaleNormal="70" workbookViewId="0">
      <selection activeCell="I37" sqref="I37:K37"/>
    </sheetView>
  </sheetViews>
  <sheetFormatPr defaultRowHeight="14.25" x14ac:dyDescent="0.2"/>
  <cols>
    <col min="2" max="2" width="13.5" customWidth="1"/>
    <col min="3" max="3" width="10.5" customWidth="1"/>
    <col min="4" max="4" width="10.625" customWidth="1"/>
    <col min="5" max="5" width="69" customWidth="1"/>
    <col min="6" max="6" width="12.5" customWidth="1"/>
    <col min="7" max="7" width="10.875" customWidth="1"/>
    <col min="8" max="8" width="10.375" customWidth="1"/>
    <col min="9" max="9" width="13" customWidth="1"/>
    <col min="10" max="10" width="13.875" customWidth="1"/>
    <col min="11" max="11" width="13" customWidth="1"/>
  </cols>
  <sheetData>
    <row r="1" spans="2:11" x14ac:dyDescent="0.2">
      <c r="B1" s="2"/>
      <c r="C1" s="2"/>
      <c r="D1" s="2"/>
      <c r="E1" s="1"/>
      <c r="F1" s="1"/>
      <c r="G1" s="4"/>
      <c r="H1" s="1"/>
      <c r="I1" s="1"/>
      <c r="J1" s="1"/>
      <c r="K1" s="1"/>
    </row>
    <row r="2" spans="2:11" x14ac:dyDescent="0.2">
      <c r="B2" s="2"/>
      <c r="C2" s="2"/>
      <c r="D2" s="258" t="s">
        <v>0</v>
      </c>
      <c r="E2" s="258"/>
      <c r="F2" s="258"/>
      <c r="G2" s="258"/>
      <c r="H2" s="258"/>
      <c r="I2" s="258"/>
      <c r="J2" s="1"/>
      <c r="K2" s="1"/>
    </row>
    <row r="3" spans="2:11" x14ac:dyDescent="0.2">
      <c r="B3" s="2"/>
      <c r="C3" s="2"/>
      <c r="D3" s="258" t="s">
        <v>255</v>
      </c>
      <c r="E3" s="258"/>
      <c r="F3" s="258"/>
      <c r="G3" s="258"/>
      <c r="H3" s="258"/>
      <c r="I3" s="258"/>
      <c r="J3" s="1"/>
      <c r="K3" s="1"/>
    </row>
    <row r="4" spans="2:11" x14ac:dyDescent="0.2">
      <c r="B4" s="2"/>
      <c r="C4" s="2"/>
      <c r="D4" s="258" t="s">
        <v>1</v>
      </c>
      <c r="E4" s="258"/>
      <c r="F4" s="258"/>
      <c r="G4" s="258"/>
      <c r="H4" s="258"/>
      <c r="I4" s="258"/>
      <c r="J4" s="1"/>
      <c r="K4" s="1"/>
    </row>
    <row r="5" spans="2:11" x14ac:dyDescent="0.2">
      <c r="B5" s="2"/>
      <c r="C5" s="2"/>
      <c r="D5" s="258" t="s">
        <v>2</v>
      </c>
      <c r="E5" s="258"/>
      <c r="F5" s="258"/>
      <c r="G5" s="258"/>
      <c r="H5" s="258"/>
      <c r="I5" s="258"/>
      <c r="J5" s="1"/>
      <c r="K5" s="1"/>
    </row>
    <row r="6" spans="2:11" ht="15" thickBot="1" x14ac:dyDescent="0.25">
      <c r="B6" s="2"/>
      <c r="C6" s="2"/>
      <c r="D6" s="2"/>
      <c r="E6" s="1"/>
      <c r="F6" s="1"/>
      <c r="G6" s="4"/>
      <c r="H6" s="1"/>
      <c r="I6" s="1"/>
      <c r="J6" s="1"/>
      <c r="K6" s="1"/>
    </row>
    <row r="7" spans="2:11" x14ac:dyDescent="0.2">
      <c r="B7" s="259" t="s">
        <v>322</v>
      </c>
      <c r="C7" s="260"/>
      <c r="D7" s="260"/>
      <c r="E7" s="260"/>
      <c r="F7" s="143" t="s">
        <v>252</v>
      </c>
      <c r="G7" s="144"/>
      <c r="H7" s="143"/>
      <c r="I7" s="143"/>
      <c r="J7" s="143"/>
      <c r="K7" s="150"/>
    </row>
    <row r="8" spans="2:11" x14ac:dyDescent="0.2">
      <c r="B8" s="261" t="s">
        <v>332</v>
      </c>
      <c r="C8" s="262"/>
      <c r="D8" s="262"/>
      <c r="E8" s="262"/>
      <c r="F8" s="279" t="s">
        <v>513</v>
      </c>
      <c r="G8" s="279"/>
      <c r="H8" s="279"/>
      <c r="I8" s="279"/>
      <c r="J8" s="279"/>
      <c r="K8" s="280"/>
    </row>
    <row r="9" spans="2:11" ht="15" thickBot="1" x14ac:dyDescent="0.25">
      <c r="B9" s="263" t="s">
        <v>323</v>
      </c>
      <c r="C9" s="264"/>
      <c r="D9" s="264"/>
      <c r="E9" s="264"/>
      <c r="F9" s="147" t="s">
        <v>531</v>
      </c>
      <c r="G9" s="148"/>
      <c r="H9" s="147"/>
      <c r="I9" s="147"/>
      <c r="J9" s="147"/>
      <c r="K9" s="151"/>
    </row>
    <row r="10" spans="2:11" x14ac:dyDescent="0.2">
      <c r="B10" s="2"/>
      <c r="C10" s="2"/>
      <c r="D10" s="2"/>
      <c r="E10" s="1"/>
      <c r="F10" s="1"/>
      <c r="G10" s="4"/>
      <c r="H10" s="1"/>
      <c r="I10" s="1"/>
      <c r="J10" s="1"/>
      <c r="K10" s="1"/>
    </row>
    <row r="11" spans="2:11" ht="15.75" x14ac:dyDescent="0.2">
      <c r="B11" s="255" t="s">
        <v>111</v>
      </c>
      <c r="C11" s="256"/>
      <c r="D11" s="256"/>
      <c r="E11" s="256"/>
      <c r="F11" s="256"/>
      <c r="G11" s="256"/>
      <c r="H11" s="256"/>
      <c r="I11" s="256"/>
      <c r="J11" s="256"/>
      <c r="K11" s="6"/>
    </row>
    <row r="12" spans="2:11" x14ac:dyDescent="0.2">
      <c r="B12" s="2"/>
      <c r="C12" s="2"/>
      <c r="D12" s="2"/>
      <c r="E12" s="1"/>
      <c r="F12" s="1"/>
      <c r="G12" s="4"/>
      <c r="H12" s="1"/>
      <c r="I12" s="1"/>
      <c r="J12" s="1"/>
    </row>
    <row r="13" spans="2:11" ht="15" x14ac:dyDescent="0.2">
      <c r="B13" s="229" t="s">
        <v>411</v>
      </c>
      <c r="C13" s="173" t="s">
        <v>110</v>
      </c>
      <c r="D13" s="229" t="s">
        <v>109</v>
      </c>
      <c r="E13" s="229" t="s">
        <v>108</v>
      </c>
      <c r="F13" s="277" t="s">
        <v>498</v>
      </c>
      <c r="G13" s="277"/>
      <c r="H13" s="172" t="s">
        <v>107</v>
      </c>
      <c r="I13" s="173" t="s">
        <v>106</v>
      </c>
      <c r="J13" s="173" t="s">
        <v>105</v>
      </c>
      <c r="K13" s="173" t="s">
        <v>47</v>
      </c>
    </row>
    <row r="14" spans="2:11" ht="25.5" x14ac:dyDescent="0.2">
      <c r="B14" s="226" t="s">
        <v>499</v>
      </c>
      <c r="C14" s="175" t="s">
        <v>412</v>
      </c>
      <c r="D14" s="226" t="s">
        <v>413</v>
      </c>
      <c r="E14" s="226" t="s">
        <v>497</v>
      </c>
      <c r="F14" s="267">
        <v>201</v>
      </c>
      <c r="G14" s="267"/>
      <c r="H14" s="174" t="s">
        <v>414</v>
      </c>
      <c r="I14" s="177">
        <v>1</v>
      </c>
      <c r="J14" s="176"/>
      <c r="K14" s="176"/>
    </row>
    <row r="15" spans="2:11" x14ac:dyDescent="0.2">
      <c r="B15" s="227" t="s">
        <v>500</v>
      </c>
      <c r="C15" s="180" t="s">
        <v>501</v>
      </c>
      <c r="D15" s="227" t="s">
        <v>496</v>
      </c>
      <c r="E15" s="227" t="s">
        <v>502</v>
      </c>
      <c r="F15" s="268" t="s">
        <v>503</v>
      </c>
      <c r="G15" s="268"/>
      <c r="H15" s="179" t="s">
        <v>504</v>
      </c>
      <c r="I15" s="182">
        <v>1</v>
      </c>
      <c r="J15" s="181"/>
      <c r="K15" s="181"/>
    </row>
    <row r="16" spans="2:11" x14ac:dyDescent="0.2">
      <c r="B16" s="227" t="s">
        <v>500</v>
      </c>
      <c r="C16" s="180" t="s">
        <v>505</v>
      </c>
      <c r="D16" s="227" t="s">
        <v>496</v>
      </c>
      <c r="E16" s="227" t="s">
        <v>506</v>
      </c>
      <c r="F16" s="268" t="s">
        <v>503</v>
      </c>
      <c r="G16" s="268"/>
      <c r="H16" s="179" t="s">
        <v>504</v>
      </c>
      <c r="I16" s="182">
        <v>1</v>
      </c>
      <c r="J16" s="181"/>
      <c r="K16" s="181"/>
    </row>
    <row r="17" spans="2:11" x14ac:dyDescent="0.2">
      <c r="B17" s="228"/>
      <c r="C17" s="228"/>
      <c r="D17" s="228"/>
      <c r="E17" s="228"/>
      <c r="F17" s="228"/>
      <c r="G17" s="185"/>
      <c r="H17" s="228"/>
      <c r="I17" s="185"/>
      <c r="J17" s="228"/>
      <c r="K17" s="185"/>
    </row>
    <row r="18" spans="2:11" ht="15" thickBot="1" x14ac:dyDescent="0.25">
      <c r="B18" s="228"/>
      <c r="C18" s="228"/>
      <c r="D18" s="228"/>
      <c r="E18" s="228"/>
      <c r="F18" s="228"/>
      <c r="G18" s="185"/>
      <c r="H18" s="228"/>
      <c r="I18" s="278"/>
      <c r="J18" s="278"/>
      <c r="K18" s="185"/>
    </row>
    <row r="19" spans="2:11" ht="15" thickTop="1" x14ac:dyDescent="0.2">
      <c r="B19" s="178"/>
      <c r="C19" s="178"/>
      <c r="D19" s="178"/>
      <c r="E19" s="178"/>
      <c r="F19" s="178"/>
      <c r="G19" s="178"/>
      <c r="H19" s="178"/>
      <c r="I19" s="178"/>
      <c r="J19" s="178"/>
      <c r="K19" s="178"/>
    </row>
    <row r="20" spans="2:11" ht="15" x14ac:dyDescent="0.2">
      <c r="B20" s="229" t="s">
        <v>424</v>
      </c>
      <c r="C20" s="173" t="s">
        <v>110</v>
      </c>
      <c r="D20" s="229" t="s">
        <v>109</v>
      </c>
      <c r="E20" s="229" t="s">
        <v>108</v>
      </c>
      <c r="F20" s="277" t="s">
        <v>498</v>
      </c>
      <c r="G20" s="277"/>
      <c r="H20" s="172" t="s">
        <v>107</v>
      </c>
      <c r="I20" s="173" t="s">
        <v>106</v>
      </c>
      <c r="J20" s="173" t="s">
        <v>105</v>
      </c>
      <c r="K20" s="173" t="s">
        <v>47</v>
      </c>
    </row>
    <row r="21" spans="2:11" x14ac:dyDescent="0.2">
      <c r="B21" s="226" t="s">
        <v>499</v>
      </c>
      <c r="C21" s="175" t="s">
        <v>425</v>
      </c>
      <c r="D21" s="226" t="s">
        <v>413</v>
      </c>
      <c r="E21" s="226" t="s">
        <v>426</v>
      </c>
      <c r="F21" s="267">
        <v>8</v>
      </c>
      <c r="G21" s="267"/>
      <c r="H21" s="174" t="s">
        <v>414</v>
      </c>
      <c r="I21" s="177">
        <v>1</v>
      </c>
      <c r="J21" s="176"/>
      <c r="K21" s="176"/>
    </row>
    <row r="22" spans="2:11" ht="25.5" x14ac:dyDescent="0.2">
      <c r="B22" s="227" t="s">
        <v>500</v>
      </c>
      <c r="C22" s="180" t="s">
        <v>507</v>
      </c>
      <c r="D22" s="227" t="s">
        <v>413</v>
      </c>
      <c r="E22" s="227" t="s">
        <v>133</v>
      </c>
      <c r="F22" s="268" t="s">
        <v>508</v>
      </c>
      <c r="G22" s="268"/>
      <c r="H22" s="179" t="s">
        <v>477</v>
      </c>
      <c r="I22" s="182">
        <v>1</v>
      </c>
      <c r="J22" s="181"/>
      <c r="K22" s="181"/>
    </row>
    <row r="23" spans="2:11" x14ac:dyDescent="0.2">
      <c r="B23" s="227" t="s">
        <v>500</v>
      </c>
      <c r="C23" s="180" t="s">
        <v>501</v>
      </c>
      <c r="D23" s="227" t="s">
        <v>496</v>
      </c>
      <c r="E23" s="227" t="s">
        <v>502</v>
      </c>
      <c r="F23" s="268" t="s">
        <v>503</v>
      </c>
      <c r="G23" s="268"/>
      <c r="H23" s="179" t="s">
        <v>504</v>
      </c>
      <c r="I23" s="182">
        <v>5</v>
      </c>
      <c r="J23" s="181"/>
      <c r="K23" s="181"/>
    </row>
    <row r="24" spans="2:11" x14ac:dyDescent="0.2">
      <c r="B24" s="227" t="s">
        <v>500</v>
      </c>
      <c r="C24" s="180" t="s">
        <v>509</v>
      </c>
      <c r="D24" s="227" t="s">
        <v>496</v>
      </c>
      <c r="E24" s="227" t="s">
        <v>510</v>
      </c>
      <c r="F24" s="268" t="s">
        <v>503</v>
      </c>
      <c r="G24" s="268"/>
      <c r="H24" s="179" t="s">
        <v>504</v>
      </c>
      <c r="I24" s="182">
        <v>5</v>
      </c>
      <c r="J24" s="181"/>
      <c r="K24" s="181"/>
    </row>
    <row r="25" spans="2:11" x14ac:dyDescent="0.2">
      <c r="B25" s="228"/>
      <c r="C25" s="228"/>
      <c r="D25" s="228"/>
      <c r="E25" s="228"/>
      <c r="F25" s="228"/>
      <c r="G25" s="185"/>
      <c r="H25" s="228"/>
      <c r="I25" s="185"/>
      <c r="J25" s="228"/>
      <c r="K25" s="185"/>
    </row>
    <row r="26" spans="2:11" ht="15" thickBot="1" x14ac:dyDescent="0.25">
      <c r="B26" s="228"/>
      <c r="C26" s="228"/>
      <c r="D26" s="228"/>
      <c r="E26" s="228"/>
      <c r="F26" s="228"/>
      <c r="G26" s="185"/>
      <c r="H26" s="228"/>
      <c r="I26" s="278"/>
      <c r="J26" s="278"/>
      <c r="K26" s="185"/>
    </row>
    <row r="27" spans="2:11" ht="15" thickTop="1" x14ac:dyDescent="0.2">
      <c r="B27" s="178"/>
      <c r="C27" s="178"/>
      <c r="D27" s="178"/>
      <c r="E27" s="178"/>
      <c r="F27" s="178"/>
      <c r="G27" s="178"/>
      <c r="H27" s="178"/>
      <c r="I27" s="178"/>
      <c r="J27" s="178"/>
      <c r="K27" s="178"/>
    </row>
    <row r="28" spans="2:11" ht="15" x14ac:dyDescent="0.25">
      <c r="B28" s="269" t="s">
        <v>511</v>
      </c>
      <c r="C28" s="270"/>
      <c r="D28" s="270"/>
      <c r="E28" s="270"/>
      <c r="F28" s="270"/>
      <c r="G28" s="270"/>
      <c r="H28" s="270"/>
      <c r="I28" s="270"/>
      <c r="J28" s="270"/>
      <c r="K28" s="270"/>
    </row>
    <row r="29" spans="2:11" x14ac:dyDescent="0.2">
      <c r="B29" s="184"/>
      <c r="C29" s="184"/>
      <c r="D29" s="184"/>
      <c r="E29" s="184"/>
      <c r="F29" s="184"/>
      <c r="G29" s="184"/>
      <c r="H29" s="184"/>
      <c r="I29" s="184"/>
      <c r="J29" s="184"/>
      <c r="K29" s="184"/>
    </row>
    <row r="30" spans="2:11" x14ac:dyDescent="0.2">
      <c r="B30" s="247"/>
      <c r="C30" s="247"/>
      <c r="D30" s="247"/>
      <c r="E30" s="183"/>
      <c r="F30" s="230"/>
      <c r="G30" s="248" t="s">
        <v>493</v>
      </c>
      <c r="H30" s="247"/>
      <c r="I30" s="249"/>
      <c r="J30" s="247"/>
      <c r="K30" s="247"/>
    </row>
    <row r="31" spans="2:11" x14ac:dyDescent="0.2">
      <c r="B31" s="247"/>
      <c r="C31" s="247"/>
      <c r="D31" s="247"/>
      <c r="E31" s="183"/>
      <c r="F31" s="230"/>
      <c r="G31" s="248" t="s">
        <v>494</v>
      </c>
      <c r="H31" s="247"/>
      <c r="I31" s="249"/>
      <c r="J31" s="247"/>
      <c r="K31" s="247"/>
    </row>
    <row r="32" spans="2:11" x14ac:dyDescent="0.2">
      <c r="B32" s="247"/>
      <c r="C32" s="247"/>
      <c r="D32" s="247"/>
      <c r="E32" s="183"/>
      <c r="F32" s="230"/>
      <c r="G32" s="248" t="s">
        <v>495</v>
      </c>
      <c r="H32" s="247"/>
      <c r="I32" s="249"/>
      <c r="J32" s="247"/>
      <c r="K32" s="247"/>
    </row>
    <row r="33" spans="2:11" ht="12" customHeight="1" x14ac:dyDescent="0.2">
      <c r="B33" s="272"/>
      <c r="C33" s="272"/>
      <c r="D33" s="272"/>
      <c r="E33" s="100"/>
      <c r="F33" s="97"/>
      <c r="G33" s="273"/>
      <c r="H33" s="273"/>
      <c r="I33" s="274"/>
      <c r="J33" s="274"/>
      <c r="K33" s="274"/>
    </row>
    <row r="34" spans="2:11" ht="21" customHeight="1" x14ac:dyDescent="0.2">
      <c r="B34" s="272"/>
      <c r="C34" s="272"/>
      <c r="D34" s="272"/>
      <c r="E34" s="100"/>
      <c r="F34" s="97"/>
      <c r="G34" s="273"/>
      <c r="H34" s="273"/>
      <c r="I34" s="274"/>
      <c r="J34" s="274"/>
      <c r="K34" s="274"/>
    </row>
    <row r="35" spans="2:11" x14ac:dyDescent="0.2">
      <c r="B35" s="97"/>
      <c r="C35" s="97"/>
      <c r="D35" s="97"/>
      <c r="E35" s="100"/>
      <c r="F35" s="97"/>
      <c r="G35" s="98"/>
      <c r="H35" s="97"/>
      <c r="I35" s="103"/>
      <c r="J35" s="97"/>
      <c r="K35" s="97"/>
    </row>
    <row r="36" spans="2:11" x14ac:dyDescent="0.2">
      <c r="B36" s="97"/>
      <c r="C36" s="97"/>
      <c r="D36" s="97"/>
      <c r="E36" s="100"/>
      <c r="F36" s="97"/>
      <c r="G36" s="98"/>
      <c r="H36" s="97"/>
      <c r="I36" s="103"/>
      <c r="J36" s="97"/>
      <c r="K36" s="97"/>
    </row>
    <row r="37" spans="2:11" ht="14.25" customHeight="1" x14ac:dyDescent="0.2">
      <c r="B37" s="7"/>
      <c r="C37" s="275" t="s">
        <v>151</v>
      </c>
      <c r="D37" s="275"/>
      <c r="E37" s="252" t="s">
        <v>4</v>
      </c>
      <c r="F37" s="252"/>
      <c r="G37" s="252"/>
      <c r="H37" s="252"/>
      <c r="I37" s="271"/>
      <c r="J37" s="271"/>
      <c r="K37" s="271"/>
    </row>
    <row r="38" spans="2:11" x14ac:dyDescent="0.2">
      <c r="B38" s="7"/>
      <c r="C38" s="276" t="s">
        <v>3</v>
      </c>
      <c r="D38" s="276"/>
      <c r="E38" s="254" t="s">
        <v>6</v>
      </c>
      <c r="F38" s="254"/>
      <c r="G38" s="254"/>
      <c r="H38" s="254"/>
      <c r="I38" s="11" t="s">
        <v>5</v>
      </c>
      <c r="J38" s="7"/>
      <c r="K38" s="1"/>
    </row>
    <row r="39" spans="2:11" x14ac:dyDescent="0.2">
      <c r="B39" s="7"/>
      <c r="C39" s="10"/>
      <c r="D39" s="7"/>
      <c r="E39" s="250"/>
      <c r="F39" s="250"/>
      <c r="G39" s="250"/>
      <c r="H39" s="250"/>
      <c r="I39" s="7"/>
      <c r="J39" s="7"/>
      <c r="K39" s="1"/>
    </row>
    <row r="40" spans="2:11" x14ac:dyDescent="0.2">
      <c r="B40" s="7"/>
      <c r="C40" s="10"/>
      <c r="D40" s="7"/>
      <c r="E40" s="250"/>
      <c r="F40" s="250"/>
      <c r="G40" s="250"/>
      <c r="H40" s="250"/>
      <c r="I40" s="7"/>
      <c r="J40" s="7"/>
      <c r="K40" s="1"/>
    </row>
    <row r="41" spans="2:11" x14ac:dyDescent="0.2">
      <c r="B41" s="7"/>
      <c r="C41" s="10"/>
      <c r="D41" s="7"/>
      <c r="E41" s="250"/>
      <c r="F41" s="250"/>
      <c r="G41" s="250"/>
      <c r="H41" s="250"/>
      <c r="I41" s="7"/>
      <c r="J41" s="7"/>
      <c r="K41" s="1"/>
    </row>
  </sheetData>
  <mergeCells count="44">
    <mergeCell ref="F16:G16"/>
    <mergeCell ref="F20:G20"/>
    <mergeCell ref="I18:J18"/>
    <mergeCell ref="I26:J26"/>
    <mergeCell ref="B8:E8"/>
    <mergeCell ref="B9:E9"/>
    <mergeCell ref="B11:J11"/>
    <mergeCell ref="F8:K8"/>
    <mergeCell ref="F13:G13"/>
    <mergeCell ref="D2:I2"/>
    <mergeCell ref="D3:I3"/>
    <mergeCell ref="D4:I4"/>
    <mergeCell ref="D5:I5"/>
    <mergeCell ref="B7:E7"/>
    <mergeCell ref="E40:H40"/>
    <mergeCell ref="E41:H41"/>
    <mergeCell ref="C37:D37"/>
    <mergeCell ref="E37:H37"/>
    <mergeCell ref="C38:D38"/>
    <mergeCell ref="E38:H38"/>
    <mergeCell ref="E39:H39"/>
    <mergeCell ref="I37:K37"/>
    <mergeCell ref="B33:D33"/>
    <mergeCell ref="G33:H33"/>
    <mergeCell ref="I33:K33"/>
    <mergeCell ref="B34:D34"/>
    <mergeCell ref="G34:H34"/>
    <mergeCell ref="I34:K34"/>
    <mergeCell ref="G32:H32"/>
    <mergeCell ref="I32:K32"/>
    <mergeCell ref="F14:G14"/>
    <mergeCell ref="F15:G15"/>
    <mergeCell ref="F21:G21"/>
    <mergeCell ref="F22:G22"/>
    <mergeCell ref="F23:G23"/>
    <mergeCell ref="B28:K28"/>
    <mergeCell ref="B30:D30"/>
    <mergeCell ref="G30:H30"/>
    <mergeCell ref="I30:K30"/>
    <mergeCell ref="B31:D31"/>
    <mergeCell ref="G31:H31"/>
    <mergeCell ref="I31:K31"/>
    <mergeCell ref="B32:D32"/>
    <mergeCell ref="F24:G24"/>
  </mergeCells>
  <pageMargins left="0.51181102362204722" right="0.51181102362204722" top="0.78740157480314965" bottom="0.78740157480314965" header="0.31496062992125984" footer="0.31496062992125984"/>
  <pageSetup paperSize="9" scale="45" fitToHeight="0" orientation="portrait" r:id="rId1"/>
  <headerFooter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39"/>
  <sheetViews>
    <sheetView zoomScale="85" zoomScaleNormal="85" workbookViewId="0">
      <selection activeCell="K28" sqref="K28"/>
    </sheetView>
  </sheetViews>
  <sheetFormatPr defaultRowHeight="14.25" x14ac:dyDescent="0.2"/>
  <cols>
    <col min="2" max="2" width="13.5" customWidth="1"/>
    <col min="3" max="3" width="10.5" customWidth="1"/>
    <col min="4" max="4" width="17.625" customWidth="1"/>
    <col min="5" max="5" width="69" customWidth="1"/>
    <col min="6" max="6" width="12.5" customWidth="1"/>
    <col min="7" max="7" width="15" customWidth="1"/>
    <col min="8" max="8" width="10.375" customWidth="1"/>
    <col min="9" max="9" width="7.5" customWidth="1"/>
    <col min="10" max="10" width="2.875" customWidth="1"/>
    <col min="11" max="11" width="13.125" customWidth="1"/>
  </cols>
  <sheetData>
    <row r="1" spans="2:12" x14ac:dyDescent="0.2">
      <c r="B1" s="2"/>
      <c r="C1" s="2"/>
      <c r="D1" s="2"/>
      <c r="E1" s="1"/>
      <c r="F1" s="1"/>
      <c r="G1" s="4"/>
      <c r="H1" s="1"/>
      <c r="I1" s="1"/>
      <c r="J1" s="1"/>
      <c r="K1" s="1"/>
    </row>
    <row r="2" spans="2:12" x14ac:dyDescent="0.2">
      <c r="B2" s="2"/>
      <c r="C2" s="2"/>
      <c r="D2" s="258" t="s">
        <v>0</v>
      </c>
      <c r="E2" s="258"/>
      <c r="F2" s="258"/>
      <c r="G2" s="258"/>
      <c r="H2" s="258"/>
      <c r="I2" s="258"/>
      <c r="J2" s="1"/>
      <c r="K2" s="1"/>
    </row>
    <row r="3" spans="2:12" x14ac:dyDescent="0.2">
      <c r="B3" s="2"/>
      <c r="C3" s="2"/>
      <c r="D3" s="258" t="s">
        <v>255</v>
      </c>
      <c r="E3" s="258"/>
      <c r="F3" s="258"/>
      <c r="G3" s="258"/>
      <c r="H3" s="258"/>
      <c r="I3" s="258"/>
      <c r="J3" s="1"/>
      <c r="K3" s="1"/>
    </row>
    <row r="4" spans="2:12" x14ac:dyDescent="0.2">
      <c r="B4" s="2"/>
      <c r="C4" s="2"/>
      <c r="D4" s="258" t="s">
        <v>1</v>
      </c>
      <c r="E4" s="258"/>
      <c r="F4" s="258"/>
      <c r="G4" s="258"/>
      <c r="H4" s="258"/>
      <c r="I4" s="258"/>
      <c r="J4" s="1"/>
      <c r="K4" s="1"/>
    </row>
    <row r="5" spans="2:12" x14ac:dyDescent="0.2">
      <c r="B5" s="2"/>
      <c r="C5" s="2"/>
      <c r="D5" s="258" t="s">
        <v>2</v>
      </c>
      <c r="E5" s="258"/>
      <c r="F5" s="258"/>
      <c r="G5" s="258"/>
      <c r="H5" s="258"/>
      <c r="I5" s="258"/>
      <c r="J5" s="1"/>
      <c r="K5" s="1"/>
    </row>
    <row r="6" spans="2:12" ht="15" thickBot="1" x14ac:dyDescent="0.25">
      <c r="B6" s="2"/>
      <c r="C6" s="2"/>
      <c r="D6" s="2"/>
      <c r="E6" s="1"/>
      <c r="F6" s="1"/>
      <c r="G6" s="4"/>
      <c r="H6" s="1"/>
      <c r="I6" s="1"/>
      <c r="J6" s="1"/>
      <c r="K6" s="1"/>
    </row>
    <row r="7" spans="2:12" x14ac:dyDescent="0.2">
      <c r="B7" s="259" t="s">
        <v>322</v>
      </c>
      <c r="C7" s="260"/>
      <c r="D7" s="260"/>
      <c r="E7" s="260"/>
      <c r="F7" s="143" t="s">
        <v>252</v>
      </c>
      <c r="G7" s="144"/>
      <c r="H7" s="143"/>
      <c r="I7" s="143"/>
      <c r="J7" s="143"/>
      <c r="K7" s="150"/>
    </row>
    <row r="8" spans="2:12" x14ac:dyDescent="0.2">
      <c r="B8" s="261" t="s">
        <v>332</v>
      </c>
      <c r="C8" s="262"/>
      <c r="D8" s="262"/>
      <c r="E8" s="262"/>
      <c r="F8" s="279" t="s">
        <v>515</v>
      </c>
      <c r="G8" s="279"/>
      <c r="H8" s="279"/>
      <c r="I8" s="279"/>
      <c r="J8" s="279"/>
      <c r="K8" s="280"/>
    </row>
    <row r="9" spans="2:12" ht="15" thickBot="1" x14ac:dyDescent="0.25">
      <c r="B9" s="263" t="s">
        <v>323</v>
      </c>
      <c r="C9" s="264"/>
      <c r="D9" s="264"/>
      <c r="E9" s="264"/>
      <c r="F9" s="147" t="s">
        <v>257</v>
      </c>
      <c r="G9" s="148"/>
      <c r="H9" s="147"/>
      <c r="I9" s="147"/>
      <c r="J9" s="147"/>
      <c r="K9" s="151"/>
    </row>
    <row r="10" spans="2:12" x14ac:dyDescent="0.2">
      <c r="B10" s="2"/>
      <c r="C10" s="2"/>
      <c r="D10" s="2"/>
      <c r="E10" s="1"/>
      <c r="F10" s="1"/>
      <c r="G10" s="4"/>
      <c r="H10" s="1"/>
      <c r="I10" s="1"/>
      <c r="J10" s="1"/>
      <c r="K10" s="1"/>
    </row>
    <row r="11" spans="2:12" ht="15.75" x14ac:dyDescent="0.2">
      <c r="B11" s="255" t="s">
        <v>104</v>
      </c>
      <c r="C11" s="256"/>
      <c r="D11" s="256"/>
      <c r="E11" s="256"/>
      <c r="F11" s="256"/>
      <c r="G11" s="256"/>
      <c r="H11" s="256"/>
      <c r="I11" s="256"/>
      <c r="J11" s="256"/>
      <c r="K11" s="6"/>
    </row>
    <row r="12" spans="2:12" x14ac:dyDescent="0.2">
      <c r="B12" s="2"/>
      <c r="C12" s="2"/>
      <c r="D12" s="2"/>
      <c r="E12" s="1"/>
      <c r="F12" s="1"/>
      <c r="G12" s="4"/>
      <c r="H12" s="1"/>
      <c r="I12" s="1"/>
      <c r="J12" s="1"/>
      <c r="K12" s="1"/>
      <c r="L12" s="1"/>
    </row>
    <row r="13" spans="2:12" ht="15" x14ac:dyDescent="0.2">
      <c r="B13" s="207"/>
      <c r="C13" s="208"/>
      <c r="D13" s="207"/>
      <c r="E13" s="207"/>
      <c r="F13" s="285"/>
      <c r="G13" s="285"/>
      <c r="H13" s="209"/>
      <c r="I13" s="208"/>
      <c r="J13" s="208"/>
      <c r="K13" s="208"/>
      <c r="L13" s="1"/>
    </row>
    <row r="14" spans="2:12" x14ac:dyDescent="0.2">
      <c r="B14" s="210"/>
      <c r="C14" s="211"/>
      <c r="D14" s="210"/>
      <c r="E14" s="210"/>
      <c r="F14" s="286"/>
      <c r="G14" s="286"/>
      <c r="H14" s="212"/>
      <c r="I14" s="213"/>
      <c r="J14" s="214"/>
      <c r="K14" s="214"/>
      <c r="L14" s="1"/>
    </row>
    <row r="15" spans="2:12" x14ac:dyDescent="0.2">
      <c r="B15" s="215"/>
      <c r="C15" s="216"/>
      <c r="D15" s="215"/>
      <c r="E15" s="215"/>
      <c r="F15" s="283"/>
      <c r="G15" s="283"/>
      <c r="H15" s="217"/>
      <c r="I15" s="218"/>
      <c r="J15" s="219"/>
      <c r="K15" s="219"/>
      <c r="L15" s="1"/>
    </row>
    <row r="16" spans="2:12" ht="15" x14ac:dyDescent="0.25">
      <c r="B16" s="215"/>
      <c r="C16" s="281" t="s">
        <v>103</v>
      </c>
      <c r="D16" s="281"/>
      <c r="E16" s="281"/>
      <c r="F16" s="1"/>
      <c r="G16" s="1"/>
      <c r="H16" s="217"/>
      <c r="I16" s="218"/>
      <c r="J16" s="219"/>
      <c r="K16" s="219"/>
      <c r="L16" s="1"/>
    </row>
    <row r="17" spans="2:12" x14ac:dyDescent="0.2">
      <c r="B17" s="215"/>
      <c r="C17" s="101" t="s">
        <v>102</v>
      </c>
      <c r="D17" s="101" t="s">
        <v>101</v>
      </c>
      <c r="E17" s="101" t="s">
        <v>100</v>
      </c>
      <c r="F17" s="101" t="s">
        <v>99</v>
      </c>
      <c r="G17" s="101" t="s">
        <v>98</v>
      </c>
      <c r="H17" s="217"/>
      <c r="I17" s="218"/>
      <c r="J17" s="219"/>
      <c r="K17" s="219"/>
      <c r="L17" s="1"/>
    </row>
    <row r="18" spans="2:12" x14ac:dyDescent="0.2">
      <c r="B18" s="215"/>
      <c r="C18" s="138" t="s">
        <v>96</v>
      </c>
      <c r="D18" s="127" t="s">
        <v>132</v>
      </c>
      <c r="E18" s="128" t="s">
        <v>143</v>
      </c>
      <c r="F18" s="129" t="s">
        <v>144</v>
      </c>
      <c r="G18" s="127" t="s">
        <v>142</v>
      </c>
      <c r="H18" s="217"/>
      <c r="I18" s="218"/>
      <c r="J18" s="219"/>
      <c r="K18" s="219"/>
      <c r="L18" s="1"/>
    </row>
    <row r="19" spans="2:12" x14ac:dyDescent="0.2">
      <c r="B19" s="215"/>
      <c r="C19" s="138" t="s">
        <v>95</v>
      </c>
      <c r="D19" s="127" t="s">
        <v>145</v>
      </c>
      <c r="E19" s="128" t="s">
        <v>146</v>
      </c>
      <c r="F19" s="129" t="s">
        <v>147</v>
      </c>
      <c r="G19" s="127" t="s">
        <v>142</v>
      </c>
      <c r="H19" s="217"/>
      <c r="I19" s="218"/>
      <c r="J19" s="219"/>
      <c r="K19" s="219"/>
      <c r="L19" s="1"/>
    </row>
    <row r="20" spans="2:12" x14ac:dyDescent="0.2">
      <c r="B20" s="215"/>
      <c r="C20" s="138" t="s">
        <v>94</v>
      </c>
      <c r="D20" s="127" t="s">
        <v>148</v>
      </c>
      <c r="E20" s="128" t="s">
        <v>149</v>
      </c>
      <c r="F20" s="129" t="s">
        <v>150</v>
      </c>
      <c r="G20" s="127" t="s">
        <v>142</v>
      </c>
      <c r="H20" s="217"/>
      <c r="I20" s="218"/>
      <c r="J20" s="219"/>
      <c r="K20" s="219"/>
      <c r="L20" s="1"/>
    </row>
    <row r="21" spans="2:12" x14ac:dyDescent="0.2">
      <c r="B21" s="220"/>
      <c r="C21" s="220"/>
      <c r="D21" s="220"/>
      <c r="E21" s="220"/>
      <c r="F21" s="220"/>
      <c r="G21" s="221"/>
      <c r="H21" s="220"/>
      <c r="I21" s="221"/>
      <c r="J21" s="220"/>
      <c r="K21" s="221"/>
      <c r="L21" s="1"/>
    </row>
    <row r="22" spans="2:12" x14ac:dyDescent="0.2">
      <c r="B22" s="220"/>
      <c r="C22" s="220"/>
      <c r="D22" s="220"/>
      <c r="E22" s="220"/>
      <c r="F22" s="220"/>
      <c r="G22" s="221"/>
      <c r="H22" s="220"/>
      <c r="I22" s="284"/>
      <c r="J22" s="284"/>
      <c r="K22" s="221"/>
      <c r="L22" s="1"/>
    </row>
    <row r="23" spans="2:12" ht="15" x14ac:dyDescent="0.2">
      <c r="B23" s="210"/>
      <c r="C23" s="282" t="s">
        <v>97</v>
      </c>
      <c r="D23" s="282"/>
      <c r="E23" s="282"/>
      <c r="F23" s="98"/>
      <c r="G23" s="97"/>
      <c r="H23" s="210"/>
      <c r="I23" s="210"/>
      <c r="J23" s="210"/>
      <c r="K23" s="210"/>
      <c r="L23" s="1"/>
    </row>
    <row r="24" spans="2:12" ht="15" x14ac:dyDescent="0.2">
      <c r="B24" s="207"/>
      <c r="C24" s="96" t="s">
        <v>88</v>
      </c>
      <c r="D24" s="96" t="s">
        <v>87</v>
      </c>
      <c r="E24" s="96" t="s">
        <v>86</v>
      </c>
      <c r="F24" s="96" t="s">
        <v>85</v>
      </c>
      <c r="G24" s="96" t="s">
        <v>84</v>
      </c>
      <c r="H24" s="209"/>
      <c r="I24" s="208"/>
      <c r="J24" s="208"/>
      <c r="K24" s="208"/>
      <c r="L24" s="1"/>
    </row>
    <row r="25" spans="2:12" ht="24" x14ac:dyDescent="0.2">
      <c r="B25" s="210"/>
      <c r="C25" s="95" t="s">
        <v>83</v>
      </c>
      <c r="D25" s="92">
        <v>21</v>
      </c>
      <c r="E25" s="94" t="s">
        <v>133</v>
      </c>
      <c r="F25" s="93">
        <f>AVERAGE(F27:F29)</f>
        <v>1277.4466666666667</v>
      </c>
      <c r="G25" s="92" t="s">
        <v>82</v>
      </c>
      <c r="H25" s="212"/>
      <c r="I25" s="213"/>
      <c r="J25" s="214"/>
      <c r="K25" s="214"/>
      <c r="L25" s="1"/>
    </row>
    <row r="26" spans="2:12" x14ac:dyDescent="0.2">
      <c r="B26" s="215"/>
      <c r="C26" s="86"/>
      <c r="D26" s="91" t="s">
        <v>81</v>
      </c>
      <c r="E26" s="91" t="s">
        <v>80</v>
      </c>
      <c r="F26" s="91" t="s">
        <v>79</v>
      </c>
      <c r="G26" s="91" t="s">
        <v>78</v>
      </c>
      <c r="H26" s="217"/>
      <c r="I26" s="218"/>
      <c r="J26" s="219"/>
      <c r="K26" s="219"/>
      <c r="L26" s="1"/>
    </row>
    <row r="27" spans="2:12" ht="48" x14ac:dyDescent="0.2">
      <c r="B27" s="215"/>
      <c r="C27" s="86"/>
      <c r="D27" s="90" t="s">
        <v>96</v>
      </c>
      <c r="E27" s="89" t="s">
        <v>134</v>
      </c>
      <c r="F27" s="121">
        <v>1275.3</v>
      </c>
      <c r="G27" s="122">
        <v>45898</v>
      </c>
      <c r="H27" s="217"/>
      <c r="I27" s="218"/>
      <c r="J27" s="219"/>
      <c r="K27" s="219"/>
      <c r="L27" s="1"/>
    </row>
    <row r="28" spans="2:12" ht="24" x14ac:dyDescent="0.2">
      <c r="B28" s="215"/>
      <c r="C28" s="216"/>
      <c r="D28" s="90" t="s">
        <v>95</v>
      </c>
      <c r="E28" s="89" t="s">
        <v>234</v>
      </c>
      <c r="F28" s="121">
        <v>1179</v>
      </c>
      <c r="G28" s="122">
        <v>45898</v>
      </c>
      <c r="H28" s="217"/>
      <c r="I28" s="222"/>
      <c r="J28" s="219"/>
      <c r="K28" s="219"/>
      <c r="L28" s="1"/>
    </row>
    <row r="29" spans="2:12" ht="36" x14ac:dyDescent="0.2">
      <c r="B29" s="215"/>
      <c r="C29" s="216"/>
      <c r="D29" s="90" t="s">
        <v>94</v>
      </c>
      <c r="E29" s="89" t="s">
        <v>135</v>
      </c>
      <c r="F29" s="121">
        <v>1378.04</v>
      </c>
      <c r="G29" s="122">
        <v>45898</v>
      </c>
      <c r="H29" s="217"/>
      <c r="I29" s="222"/>
      <c r="J29" s="219"/>
      <c r="K29" s="219"/>
      <c r="L29" s="1"/>
    </row>
    <row r="30" spans="2:12" x14ac:dyDescent="0.2">
      <c r="B30" s="215"/>
      <c r="C30" s="216"/>
      <c r="D30" s="215"/>
      <c r="E30" s="215"/>
      <c r="F30" s="283"/>
      <c r="G30" s="283"/>
      <c r="H30" s="217"/>
      <c r="I30" s="218"/>
      <c r="J30" s="219"/>
      <c r="K30" s="219"/>
      <c r="L30" s="1"/>
    </row>
    <row r="31" spans="2:12" x14ac:dyDescent="0.2">
      <c r="B31" s="215"/>
      <c r="C31" s="216"/>
      <c r="D31" s="215"/>
      <c r="E31" s="215"/>
      <c r="F31" s="283"/>
      <c r="G31" s="283"/>
      <c r="H31" s="217"/>
      <c r="I31" s="218"/>
      <c r="J31" s="219"/>
      <c r="K31" s="219"/>
      <c r="L31" s="1"/>
    </row>
    <row r="32" spans="2:12" ht="23.25" customHeight="1" x14ac:dyDescent="0.2">
      <c r="B32" s="272"/>
      <c r="C32" s="272"/>
      <c r="D32" s="272"/>
      <c r="E32" s="100"/>
      <c r="F32" s="97"/>
      <c r="G32" s="273"/>
      <c r="H32" s="273"/>
      <c r="I32" s="274"/>
      <c r="J32" s="274"/>
      <c r="K32" s="274"/>
    </row>
    <row r="33" spans="2:11" x14ac:dyDescent="0.2">
      <c r="B33" s="97"/>
      <c r="C33" s="97"/>
      <c r="D33" s="97"/>
      <c r="E33" s="100"/>
      <c r="F33" s="97"/>
      <c r="G33" s="98"/>
      <c r="H33" s="97"/>
      <c r="I33" s="103"/>
      <c r="J33" s="97"/>
      <c r="K33" s="97"/>
    </row>
    <row r="34" spans="2:11" x14ac:dyDescent="0.2">
      <c r="B34" s="97"/>
      <c r="C34" s="97"/>
      <c r="D34" s="97"/>
      <c r="E34" s="100"/>
      <c r="F34" s="97"/>
      <c r="G34" s="98"/>
      <c r="H34" s="97"/>
      <c r="I34" s="103"/>
      <c r="J34" s="97"/>
      <c r="K34" s="97"/>
    </row>
    <row r="35" spans="2:11" ht="14.25" customHeight="1" x14ac:dyDescent="0.2">
      <c r="B35" s="7"/>
      <c r="C35" s="275" t="s">
        <v>151</v>
      </c>
      <c r="D35" s="275"/>
      <c r="E35" s="252" t="s">
        <v>4</v>
      </c>
      <c r="F35" s="252"/>
      <c r="G35" s="252"/>
      <c r="H35" s="252"/>
      <c r="I35" s="275" t="s">
        <v>529</v>
      </c>
      <c r="J35" s="275"/>
      <c r="K35" s="275"/>
    </row>
    <row r="36" spans="2:11" x14ac:dyDescent="0.2">
      <c r="B36" s="7"/>
      <c r="C36" s="276" t="s">
        <v>3</v>
      </c>
      <c r="D36" s="276"/>
      <c r="E36" s="254" t="s">
        <v>6</v>
      </c>
      <c r="F36" s="254"/>
      <c r="G36" s="254"/>
      <c r="H36" s="254"/>
      <c r="I36" s="11" t="s">
        <v>5</v>
      </c>
      <c r="J36" s="7"/>
      <c r="K36" s="1"/>
    </row>
    <row r="37" spans="2:11" x14ac:dyDescent="0.2">
      <c r="B37" s="7"/>
      <c r="C37" s="10"/>
      <c r="D37" s="7"/>
      <c r="E37" s="250" t="s">
        <v>516</v>
      </c>
      <c r="F37" s="250"/>
      <c r="G37" s="250"/>
      <c r="H37" s="250"/>
      <c r="I37" s="7"/>
      <c r="J37" s="7"/>
      <c r="K37" s="1"/>
    </row>
    <row r="38" spans="2:11" x14ac:dyDescent="0.2">
      <c r="B38" s="7"/>
      <c r="C38" s="10"/>
      <c r="D38" s="7"/>
      <c r="E38" s="250" t="s">
        <v>517</v>
      </c>
      <c r="F38" s="250"/>
      <c r="G38" s="250"/>
      <c r="H38" s="250"/>
      <c r="I38" s="7"/>
      <c r="J38" s="7"/>
      <c r="K38" s="1"/>
    </row>
    <row r="39" spans="2:11" x14ac:dyDescent="0.2">
      <c r="B39" s="7"/>
      <c r="C39" s="10"/>
      <c r="D39" s="7"/>
      <c r="E39" s="250"/>
      <c r="F39" s="250"/>
      <c r="G39" s="250"/>
      <c r="H39" s="250"/>
      <c r="I39" s="7"/>
      <c r="J39" s="7"/>
      <c r="K39" s="1"/>
    </row>
  </sheetData>
  <mergeCells count="28">
    <mergeCell ref="B8:E8"/>
    <mergeCell ref="F8:K8"/>
    <mergeCell ref="D2:I2"/>
    <mergeCell ref="D3:I3"/>
    <mergeCell ref="D4:I4"/>
    <mergeCell ref="D5:I5"/>
    <mergeCell ref="B7:E7"/>
    <mergeCell ref="I22:J22"/>
    <mergeCell ref="B9:E9"/>
    <mergeCell ref="B11:J11"/>
    <mergeCell ref="F13:G13"/>
    <mergeCell ref="F14:G14"/>
    <mergeCell ref="F15:G15"/>
    <mergeCell ref="I35:K35"/>
    <mergeCell ref="C36:D36"/>
    <mergeCell ref="E36:H36"/>
    <mergeCell ref="E37:H37"/>
    <mergeCell ref="B32:D32"/>
    <mergeCell ref="G32:H32"/>
    <mergeCell ref="I32:K32"/>
    <mergeCell ref="E38:H38"/>
    <mergeCell ref="E39:H39"/>
    <mergeCell ref="C16:E16"/>
    <mergeCell ref="C23:E23"/>
    <mergeCell ref="C35:D35"/>
    <mergeCell ref="E35:H35"/>
    <mergeCell ref="F30:G30"/>
    <mergeCell ref="F31:G31"/>
  </mergeCells>
  <pageMargins left="0.51181102362204722" right="0.51181102362204722" top="0.78740157480314965" bottom="0.78740157480314965" header="0.31496062992125984" footer="0.31496062992125984"/>
  <pageSetup paperSize="9" scale="65" fitToHeight="0" orientation="landscape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0"/>
  <sheetViews>
    <sheetView showOutlineSymbols="0" showWhiteSpace="0" view="pageBreakPreview" zoomScale="110" zoomScaleNormal="110" zoomScaleSheetLayoutView="110" workbookViewId="0">
      <selection activeCell="A11" sqref="A11:G11"/>
    </sheetView>
  </sheetViews>
  <sheetFormatPr defaultRowHeight="14.25" x14ac:dyDescent="0.2"/>
  <cols>
    <col min="1" max="1" width="6.875" style="3" customWidth="1"/>
    <col min="2" max="2" width="9.5" style="3" customWidth="1"/>
    <col min="3" max="3" width="14.5" style="3" customWidth="1"/>
    <col min="4" max="4" width="50.125" customWidth="1"/>
    <col min="5" max="5" width="26" customWidth="1"/>
    <col min="6" max="6" width="19.125" customWidth="1"/>
    <col min="7" max="7" width="11.25" customWidth="1"/>
    <col min="8" max="8" width="13" bestFit="1" customWidth="1"/>
  </cols>
  <sheetData>
    <row r="1" spans="1:7" x14ac:dyDescent="0.2">
      <c r="A1" s="2"/>
      <c r="B1" s="2"/>
      <c r="C1" s="2"/>
      <c r="D1" s="1"/>
      <c r="E1" s="1"/>
      <c r="F1" s="1"/>
      <c r="G1" s="1"/>
    </row>
    <row r="2" spans="1:7" x14ac:dyDescent="0.2">
      <c r="A2" s="2"/>
      <c r="B2" s="2"/>
      <c r="C2" s="258" t="s">
        <v>0</v>
      </c>
      <c r="D2" s="258"/>
      <c r="E2" s="258"/>
      <c r="F2" s="258"/>
      <c r="G2" s="1"/>
    </row>
    <row r="3" spans="1:7" x14ac:dyDescent="0.2">
      <c r="A3" s="2"/>
      <c r="B3" s="2"/>
      <c r="C3" s="258" t="s">
        <v>255</v>
      </c>
      <c r="D3" s="258"/>
      <c r="E3" s="258"/>
      <c r="F3" s="258"/>
      <c r="G3" s="1"/>
    </row>
    <row r="4" spans="1:7" x14ac:dyDescent="0.2">
      <c r="A4" s="2"/>
      <c r="B4" s="2"/>
      <c r="C4" s="258" t="s">
        <v>1</v>
      </c>
      <c r="D4" s="258"/>
      <c r="E4" s="258"/>
      <c r="F4" s="258"/>
      <c r="G4" s="1"/>
    </row>
    <row r="5" spans="1:7" x14ac:dyDescent="0.2">
      <c r="A5" s="2"/>
      <c r="B5" s="2"/>
      <c r="C5" s="258" t="s">
        <v>2</v>
      </c>
      <c r="D5" s="258"/>
      <c r="E5" s="258"/>
      <c r="F5" s="258"/>
      <c r="G5" s="1"/>
    </row>
    <row r="6" spans="1:7" ht="15" thickBot="1" x14ac:dyDescent="0.25">
      <c r="A6" s="2"/>
      <c r="B6" s="2"/>
      <c r="C6" s="2"/>
      <c r="D6" s="1"/>
      <c r="E6" s="1"/>
      <c r="F6" s="1"/>
      <c r="G6" s="1"/>
    </row>
    <row r="7" spans="1:7" x14ac:dyDescent="0.2">
      <c r="A7" s="259" t="s">
        <v>258</v>
      </c>
      <c r="B7" s="260"/>
      <c r="C7" s="260"/>
      <c r="D7" s="260"/>
      <c r="E7" s="143" t="s">
        <v>252</v>
      </c>
      <c r="F7" s="143"/>
      <c r="G7" s="145"/>
    </row>
    <row r="8" spans="1:7" x14ac:dyDescent="0.2">
      <c r="A8" s="289" t="s">
        <v>259</v>
      </c>
      <c r="B8" s="262"/>
      <c r="C8" s="262"/>
      <c r="D8" s="262"/>
      <c r="E8" s="265" t="s">
        <v>260</v>
      </c>
      <c r="F8" s="265"/>
      <c r="G8" s="266"/>
    </row>
    <row r="9" spans="1:7" ht="15" thickBot="1" x14ac:dyDescent="0.25">
      <c r="A9" s="263" t="s">
        <v>261</v>
      </c>
      <c r="B9" s="264"/>
      <c r="C9" s="264"/>
      <c r="D9" s="264"/>
      <c r="E9" s="147" t="s">
        <v>257</v>
      </c>
      <c r="F9" s="147"/>
      <c r="G9" s="149"/>
    </row>
    <row r="10" spans="1:7" x14ac:dyDescent="0.2">
      <c r="A10" s="2"/>
      <c r="B10" s="2"/>
      <c r="C10" s="2"/>
      <c r="D10" s="1"/>
      <c r="E10" s="1"/>
      <c r="F10" s="1"/>
      <c r="G10" s="1"/>
    </row>
    <row r="11" spans="1:7" ht="15.75" x14ac:dyDescent="0.2">
      <c r="A11" s="255" t="s">
        <v>104</v>
      </c>
      <c r="B11" s="256"/>
      <c r="C11" s="256"/>
      <c r="D11" s="256"/>
      <c r="E11" s="256"/>
      <c r="F11" s="256"/>
      <c r="G11" s="257"/>
    </row>
    <row r="12" spans="1:7" x14ac:dyDescent="0.2">
      <c r="A12" s="2"/>
      <c r="B12" s="2"/>
      <c r="C12" s="2"/>
      <c r="D12" s="1"/>
      <c r="E12" s="1"/>
      <c r="F12" s="1"/>
      <c r="G12" s="1"/>
    </row>
    <row r="13" spans="1:7" ht="15" x14ac:dyDescent="0.25">
      <c r="A13" s="1"/>
      <c r="B13" s="281" t="s">
        <v>103</v>
      </c>
      <c r="C13" s="281"/>
      <c r="D13" s="281"/>
      <c r="E13" s="1"/>
      <c r="F13" s="1"/>
      <c r="G13" s="1"/>
    </row>
    <row r="14" spans="1:7" x14ac:dyDescent="0.2">
      <c r="A14" s="2"/>
      <c r="B14" s="101" t="s">
        <v>102</v>
      </c>
      <c r="C14" s="101" t="s">
        <v>101</v>
      </c>
      <c r="D14" s="101" t="s">
        <v>100</v>
      </c>
      <c r="E14" s="101" t="s">
        <v>99</v>
      </c>
      <c r="F14" s="101" t="s">
        <v>98</v>
      </c>
      <c r="G14" s="1"/>
    </row>
    <row r="15" spans="1:7" ht="24" x14ac:dyDescent="0.2">
      <c r="A15" s="2"/>
      <c r="B15" s="138" t="s">
        <v>96</v>
      </c>
      <c r="C15" s="127" t="s">
        <v>140</v>
      </c>
      <c r="D15" s="139" t="s">
        <v>141</v>
      </c>
      <c r="E15" s="127" t="s">
        <v>193</v>
      </c>
      <c r="F15" s="140" t="s">
        <v>197</v>
      </c>
      <c r="G15" s="1"/>
    </row>
    <row r="16" spans="1:7" ht="24" x14ac:dyDescent="0.2">
      <c r="A16" s="2"/>
      <c r="B16" s="138" t="s">
        <v>95</v>
      </c>
      <c r="C16" s="127" t="s">
        <v>198</v>
      </c>
      <c r="D16" s="128" t="s">
        <v>199</v>
      </c>
      <c r="E16" s="129" t="s">
        <v>200</v>
      </c>
      <c r="F16" s="140" t="s">
        <v>201</v>
      </c>
      <c r="G16" s="1"/>
    </row>
    <row r="17" spans="1:7" ht="24" x14ac:dyDescent="0.2">
      <c r="A17" s="2"/>
      <c r="B17" s="138" t="s">
        <v>94</v>
      </c>
      <c r="C17" s="127" t="s">
        <v>202</v>
      </c>
      <c r="D17" s="128" t="s">
        <v>203</v>
      </c>
      <c r="E17" s="129" t="s">
        <v>204</v>
      </c>
      <c r="F17" s="140" t="s">
        <v>205</v>
      </c>
      <c r="G17" s="1"/>
    </row>
    <row r="18" spans="1:7" ht="24" x14ac:dyDescent="0.2">
      <c r="A18" s="2"/>
      <c r="B18" s="138" t="s">
        <v>90</v>
      </c>
      <c r="C18" s="127" t="s">
        <v>181</v>
      </c>
      <c r="D18" s="128" t="s">
        <v>182</v>
      </c>
      <c r="E18" s="129" t="s">
        <v>183</v>
      </c>
      <c r="F18" s="140" t="s">
        <v>184</v>
      </c>
      <c r="G18" s="1"/>
    </row>
    <row r="19" spans="1:7" x14ac:dyDescent="0.2">
      <c r="A19" s="2"/>
      <c r="B19" s="142" t="s">
        <v>89</v>
      </c>
      <c r="C19" s="127" t="s">
        <v>206</v>
      </c>
      <c r="D19" s="128" t="s">
        <v>207</v>
      </c>
      <c r="E19" s="129" t="s">
        <v>208</v>
      </c>
      <c r="F19" s="127" t="s">
        <v>142</v>
      </c>
      <c r="G19" s="1"/>
    </row>
    <row r="20" spans="1:7" x14ac:dyDescent="0.2">
      <c r="A20" s="2"/>
      <c r="B20" s="142" t="s">
        <v>93</v>
      </c>
      <c r="C20" s="127" t="s">
        <v>209</v>
      </c>
      <c r="D20" s="128" t="s">
        <v>210</v>
      </c>
      <c r="E20" s="129" t="s">
        <v>211</v>
      </c>
      <c r="F20" s="127" t="s">
        <v>142</v>
      </c>
      <c r="G20" s="1"/>
    </row>
    <row r="21" spans="1:7" x14ac:dyDescent="0.2">
      <c r="A21" s="2"/>
      <c r="B21" s="138" t="s">
        <v>92</v>
      </c>
      <c r="C21" s="127" t="s">
        <v>132</v>
      </c>
      <c r="D21" s="128" t="s">
        <v>143</v>
      </c>
      <c r="E21" s="129" t="s">
        <v>144</v>
      </c>
      <c r="F21" s="127" t="s">
        <v>142</v>
      </c>
      <c r="G21" s="1"/>
    </row>
    <row r="22" spans="1:7" x14ac:dyDescent="0.2">
      <c r="A22" s="2"/>
      <c r="B22" s="138" t="s">
        <v>91</v>
      </c>
      <c r="C22" s="127" t="s">
        <v>145</v>
      </c>
      <c r="D22" s="128" t="s">
        <v>146</v>
      </c>
      <c r="E22" s="129" t="s">
        <v>147</v>
      </c>
      <c r="F22" s="127" t="s">
        <v>142</v>
      </c>
      <c r="G22" s="1"/>
    </row>
    <row r="23" spans="1:7" ht="24" x14ac:dyDescent="0.2">
      <c r="A23" s="2"/>
      <c r="B23" s="138" t="s">
        <v>77</v>
      </c>
      <c r="C23" s="127" t="s">
        <v>148</v>
      </c>
      <c r="D23" s="128" t="s">
        <v>149</v>
      </c>
      <c r="E23" s="129" t="s">
        <v>150</v>
      </c>
      <c r="F23" s="127" t="s">
        <v>142</v>
      </c>
      <c r="G23" s="1"/>
    </row>
    <row r="24" spans="1:7" ht="24" x14ac:dyDescent="0.2">
      <c r="A24" s="2"/>
      <c r="B24" s="138" t="s">
        <v>76</v>
      </c>
      <c r="C24" s="127" t="s">
        <v>212</v>
      </c>
      <c r="D24" s="128" t="s">
        <v>213</v>
      </c>
      <c r="E24" s="129" t="s">
        <v>214</v>
      </c>
      <c r="F24" s="140" t="s">
        <v>215</v>
      </c>
      <c r="G24" s="1"/>
    </row>
    <row r="25" spans="1:7" x14ac:dyDescent="0.2">
      <c r="A25" s="2"/>
      <c r="B25" s="138" t="s">
        <v>152</v>
      </c>
      <c r="C25" s="127" t="s">
        <v>153</v>
      </c>
      <c r="D25" s="128" t="s">
        <v>154</v>
      </c>
      <c r="E25" s="129" t="s">
        <v>155</v>
      </c>
      <c r="F25" s="127" t="s">
        <v>142</v>
      </c>
      <c r="G25" s="1"/>
    </row>
    <row r="26" spans="1:7" x14ac:dyDescent="0.2">
      <c r="A26" s="2"/>
      <c r="B26" s="138" t="s">
        <v>156</v>
      </c>
      <c r="C26" s="127" t="s">
        <v>157</v>
      </c>
      <c r="D26" s="128" t="s">
        <v>158</v>
      </c>
      <c r="E26" s="129" t="s">
        <v>159</v>
      </c>
      <c r="F26" s="127" t="s">
        <v>142</v>
      </c>
      <c r="G26" s="1"/>
    </row>
    <row r="27" spans="1:7" x14ac:dyDescent="0.2">
      <c r="A27" s="2"/>
      <c r="B27" s="138" t="s">
        <v>160</v>
      </c>
      <c r="C27" s="127" t="s">
        <v>190</v>
      </c>
      <c r="D27" s="128" t="s">
        <v>191</v>
      </c>
      <c r="E27" s="129" t="s">
        <v>192</v>
      </c>
      <c r="F27" s="127" t="s">
        <v>142</v>
      </c>
      <c r="G27" s="1"/>
    </row>
    <row r="28" spans="1:7" x14ac:dyDescent="0.2">
      <c r="A28" s="2"/>
      <c r="B28" s="138" t="s">
        <v>161</v>
      </c>
      <c r="C28" s="127" t="s">
        <v>162</v>
      </c>
      <c r="D28" s="128" t="s">
        <v>163</v>
      </c>
      <c r="E28" s="129" t="s">
        <v>164</v>
      </c>
      <c r="F28" s="127" t="s">
        <v>142</v>
      </c>
      <c r="G28" s="1"/>
    </row>
    <row r="29" spans="1:7" x14ac:dyDescent="0.2">
      <c r="A29" s="2"/>
      <c r="B29" s="138" t="s">
        <v>165</v>
      </c>
      <c r="C29" s="127" t="s">
        <v>166</v>
      </c>
      <c r="D29" s="128" t="s">
        <v>167</v>
      </c>
      <c r="E29" s="129" t="s">
        <v>168</v>
      </c>
      <c r="F29" s="127" t="s">
        <v>142</v>
      </c>
      <c r="G29" s="1"/>
    </row>
    <row r="30" spans="1:7" x14ac:dyDescent="0.2">
      <c r="A30" s="2"/>
      <c r="B30" s="138" t="s">
        <v>169</v>
      </c>
      <c r="C30" s="127" t="s">
        <v>170</v>
      </c>
      <c r="D30" s="128" t="s">
        <v>171</v>
      </c>
      <c r="E30" s="129" t="s">
        <v>172</v>
      </c>
      <c r="F30" s="127" t="s">
        <v>142</v>
      </c>
      <c r="G30" s="1"/>
    </row>
    <row r="31" spans="1:7" x14ac:dyDescent="0.2">
      <c r="A31" s="97"/>
      <c r="B31" s="138" t="s">
        <v>179</v>
      </c>
      <c r="C31" s="127" t="s">
        <v>216</v>
      </c>
      <c r="D31" s="128" t="s">
        <v>217</v>
      </c>
      <c r="E31" s="129" t="s">
        <v>218</v>
      </c>
      <c r="F31" s="127" t="s">
        <v>142</v>
      </c>
      <c r="G31" s="97"/>
    </row>
    <row r="32" spans="1:7" x14ac:dyDescent="0.2">
      <c r="A32" s="97"/>
      <c r="B32" s="138" t="s">
        <v>180</v>
      </c>
      <c r="C32" s="127" t="s">
        <v>219</v>
      </c>
      <c r="D32" s="128" t="s">
        <v>220</v>
      </c>
      <c r="E32" s="129" t="s">
        <v>221</v>
      </c>
      <c r="F32" s="127" t="s">
        <v>142</v>
      </c>
      <c r="G32" s="97"/>
    </row>
    <row r="33" spans="1:7" x14ac:dyDescent="0.2">
      <c r="A33" s="97"/>
      <c r="B33" s="138" t="s">
        <v>222</v>
      </c>
      <c r="C33" s="127" t="s">
        <v>223</v>
      </c>
      <c r="D33" s="128" t="s">
        <v>224</v>
      </c>
      <c r="E33" s="129" t="s">
        <v>225</v>
      </c>
      <c r="F33" s="127" t="s">
        <v>142</v>
      </c>
      <c r="G33" s="97"/>
    </row>
    <row r="34" spans="1:7" x14ac:dyDescent="0.2">
      <c r="A34" s="97"/>
      <c r="B34" s="138" t="s">
        <v>226</v>
      </c>
      <c r="C34" s="127" t="s">
        <v>227</v>
      </c>
      <c r="D34" s="128" t="s">
        <v>228</v>
      </c>
      <c r="E34" s="129" t="s">
        <v>229</v>
      </c>
      <c r="F34" s="127" t="s">
        <v>142</v>
      </c>
      <c r="G34" s="97"/>
    </row>
    <row r="35" spans="1:7" x14ac:dyDescent="0.2">
      <c r="A35" s="97"/>
      <c r="B35" s="138" t="s">
        <v>230</v>
      </c>
      <c r="C35" s="127" t="s">
        <v>231</v>
      </c>
      <c r="D35" s="128" t="s">
        <v>232</v>
      </c>
      <c r="E35" s="129" t="s">
        <v>233</v>
      </c>
      <c r="F35" s="127" t="s">
        <v>142</v>
      </c>
      <c r="G35" s="97"/>
    </row>
    <row r="36" spans="1:7" x14ac:dyDescent="0.2">
      <c r="A36" s="97"/>
      <c r="B36" s="97"/>
      <c r="C36" s="97"/>
      <c r="D36" s="100"/>
      <c r="E36" s="98"/>
      <c r="F36" s="97"/>
      <c r="G36" s="97"/>
    </row>
    <row r="37" spans="1:7" ht="15" x14ac:dyDescent="0.2">
      <c r="A37" s="97"/>
      <c r="B37" s="282" t="s">
        <v>97</v>
      </c>
      <c r="C37" s="282"/>
      <c r="D37" s="282"/>
      <c r="E37" s="98"/>
      <c r="F37" s="97"/>
      <c r="G37" s="97"/>
    </row>
    <row r="38" spans="1:7" x14ac:dyDescent="0.2">
      <c r="A38" s="97"/>
      <c r="B38" s="96" t="s">
        <v>88</v>
      </c>
      <c r="C38" s="96" t="s">
        <v>87</v>
      </c>
      <c r="D38" s="96" t="s">
        <v>86</v>
      </c>
      <c r="E38" s="96" t="s">
        <v>85</v>
      </c>
      <c r="F38" s="96" t="s">
        <v>84</v>
      </c>
      <c r="G38" s="97"/>
    </row>
    <row r="39" spans="1:7" ht="24" x14ac:dyDescent="0.2">
      <c r="A39" s="97"/>
      <c r="B39" s="95" t="s">
        <v>83</v>
      </c>
      <c r="C39" s="92">
        <v>21</v>
      </c>
      <c r="D39" s="94" t="s">
        <v>133</v>
      </c>
      <c r="E39" s="93">
        <f>AVERAGE(E41:E43)</f>
        <v>1180.6499999999999</v>
      </c>
      <c r="F39" s="92" t="s">
        <v>82</v>
      </c>
      <c r="G39" s="97"/>
    </row>
    <row r="40" spans="1:7" x14ac:dyDescent="0.2">
      <c r="A40" s="97"/>
      <c r="B40" s="86"/>
      <c r="C40" s="91" t="s">
        <v>81</v>
      </c>
      <c r="D40" s="91" t="s">
        <v>80</v>
      </c>
      <c r="E40" s="91" t="s">
        <v>79</v>
      </c>
      <c r="F40" s="91" t="s">
        <v>78</v>
      </c>
      <c r="G40" s="97"/>
    </row>
    <row r="41" spans="1:7" ht="60" x14ac:dyDescent="0.2">
      <c r="A41" s="97"/>
      <c r="B41" s="86"/>
      <c r="C41" s="90" t="s">
        <v>92</v>
      </c>
      <c r="D41" s="89" t="s">
        <v>134</v>
      </c>
      <c r="E41" s="121">
        <v>1074.1099999999999</v>
      </c>
      <c r="F41" s="122">
        <v>45737</v>
      </c>
      <c r="G41" s="97"/>
    </row>
    <row r="42" spans="1:7" ht="36" x14ac:dyDescent="0.2">
      <c r="A42" s="97"/>
      <c r="B42" s="86"/>
      <c r="C42" s="90" t="s">
        <v>91</v>
      </c>
      <c r="D42" s="89" t="s">
        <v>234</v>
      </c>
      <c r="E42" s="121">
        <v>1089.8</v>
      </c>
      <c r="F42" s="122">
        <v>45737</v>
      </c>
      <c r="G42" s="97"/>
    </row>
    <row r="43" spans="1:7" ht="48" x14ac:dyDescent="0.2">
      <c r="A43" s="97"/>
      <c r="B43" s="86"/>
      <c r="C43" s="90" t="s">
        <v>77</v>
      </c>
      <c r="D43" s="89" t="s">
        <v>135</v>
      </c>
      <c r="E43" s="121">
        <v>1378.04</v>
      </c>
      <c r="F43" s="122">
        <v>45737</v>
      </c>
      <c r="G43" s="85"/>
    </row>
    <row r="44" spans="1:7" ht="15" x14ac:dyDescent="0.2">
      <c r="A44" s="97"/>
      <c r="B44" s="99"/>
      <c r="C44" s="99"/>
      <c r="D44" s="99"/>
      <c r="E44" s="98"/>
      <c r="F44" s="97"/>
      <c r="G44" s="97"/>
    </row>
    <row r="45" spans="1:7" x14ac:dyDescent="0.2">
      <c r="A45" s="7"/>
      <c r="B45" s="96" t="s">
        <v>88</v>
      </c>
      <c r="C45" s="96" t="s">
        <v>87</v>
      </c>
      <c r="D45" s="96" t="s">
        <v>86</v>
      </c>
      <c r="E45" s="96" t="s">
        <v>85</v>
      </c>
      <c r="F45" s="96" t="s">
        <v>84</v>
      </c>
      <c r="G45" s="7"/>
    </row>
    <row r="46" spans="1:7" ht="24" x14ac:dyDescent="0.2">
      <c r="A46" s="7"/>
      <c r="B46" s="95" t="s">
        <v>83</v>
      </c>
      <c r="C46" s="92">
        <v>34</v>
      </c>
      <c r="D46" s="94" t="s">
        <v>136</v>
      </c>
      <c r="E46" s="93">
        <f>AVERAGE(E48:E48)</f>
        <v>285.06</v>
      </c>
      <c r="F46" s="92" t="s">
        <v>137</v>
      </c>
      <c r="G46" s="7"/>
    </row>
    <row r="47" spans="1:7" x14ac:dyDescent="0.2">
      <c r="A47" s="7"/>
      <c r="B47" s="86"/>
      <c r="C47" s="91" t="s">
        <v>81</v>
      </c>
      <c r="D47" s="91" t="s">
        <v>80</v>
      </c>
      <c r="E47" s="91" t="s">
        <v>79</v>
      </c>
      <c r="F47" s="91" t="s">
        <v>78</v>
      </c>
      <c r="G47" s="7"/>
    </row>
    <row r="48" spans="1:7" ht="24" x14ac:dyDescent="0.2">
      <c r="A48" s="7"/>
      <c r="B48" s="86"/>
      <c r="C48" s="90" t="s">
        <v>96</v>
      </c>
      <c r="D48" s="89" t="s">
        <v>138</v>
      </c>
      <c r="E48" s="88">
        <v>285.06</v>
      </c>
      <c r="F48" s="87">
        <v>45744</v>
      </c>
      <c r="G48" s="7"/>
    </row>
    <row r="49" spans="1:7" ht="15" x14ac:dyDescent="0.2">
      <c r="A49" s="7"/>
      <c r="B49" s="99"/>
      <c r="C49" s="99"/>
      <c r="D49" s="99"/>
      <c r="E49" s="98"/>
      <c r="F49" s="97"/>
      <c r="G49" s="7"/>
    </row>
    <row r="50" spans="1:7" x14ac:dyDescent="0.2">
      <c r="A50" s="7"/>
      <c r="B50" s="96" t="s">
        <v>88</v>
      </c>
      <c r="C50" s="96" t="s">
        <v>87</v>
      </c>
      <c r="D50" s="96" t="s">
        <v>86</v>
      </c>
      <c r="E50" s="96" t="s">
        <v>85</v>
      </c>
      <c r="F50" s="96" t="s">
        <v>84</v>
      </c>
      <c r="G50" s="7"/>
    </row>
    <row r="51" spans="1:7" ht="24" x14ac:dyDescent="0.2">
      <c r="A51" s="7"/>
      <c r="B51" s="95" t="s">
        <v>83</v>
      </c>
      <c r="C51" s="92">
        <v>35</v>
      </c>
      <c r="D51" s="94" t="s">
        <v>195</v>
      </c>
      <c r="E51" s="93">
        <f>AVERAGE(E53:E53)</f>
        <v>76.81</v>
      </c>
      <c r="F51" s="92" t="s">
        <v>137</v>
      </c>
      <c r="G51" s="7"/>
    </row>
    <row r="52" spans="1:7" x14ac:dyDescent="0.2">
      <c r="A52" s="7"/>
      <c r="B52" s="86"/>
      <c r="C52" s="91" t="s">
        <v>81</v>
      </c>
      <c r="D52" s="91" t="s">
        <v>80</v>
      </c>
      <c r="E52" s="91" t="s">
        <v>79</v>
      </c>
      <c r="F52" s="91" t="s">
        <v>78</v>
      </c>
      <c r="G52" s="7"/>
    </row>
    <row r="53" spans="1:7" ht="24" x14ac:dyDescent="0.2">
      <c r="A53" s="7"/>
      <c r="B53" s="86"/>
      <c r="C53" s="90" t="s">
        <v>96</v>
      </c>
      <c r="D53" s="89" t="s">
        <v>138</v>
      </c>
      <c r="E53" s="88">
        <v>76.81</v>
      </c>
      <c r="F53" s="87">
        <v>45744</v>
      </c>
      <c r="G53" s="7"/>
    </row>
    <row r="54" spans="1:7" x14ac:dyDescent="0.2">
      <c r="A54" s="7"/>
      <c r="B54" s="7"/>
      <c r="C54" s="7"/>
      <c r="D54" s="9"/>
      <c r="E54" s="7"/>
      <c r="F54" s="7"/>
      <c r="G54" s="7"/>
    </row>
    <row r="55" spans="1:7" x14ac:dyDescent="0.2">
      <c r="A55" s="7"/>
      <c r="B55" s="96" t="s">
        <v>88</v>
      </c>
      <c r="C55" s="96" t="s">
        <v>87</v>
      </c>
      <c r="D55" s="96" t="s">
        <v>86</v>
      </c>
      <c r="E55" s="96" t="s">
        <v>85</v>
      </c>
      <c r="F55" s="96" t="s">
        <v>84</v>
      </c>
      <c r="G55" s="7"/>
    </row>
    <row r="56" spans="1:7" ht="24" x14ac:dyDescent="0.2">
      <c r="A56" s="7"/>
      <c r="B56" s="95" t="s">
        <v>83</v>
      </c>
      <c r="C56" s="92">
        <v>44</v>
      </c>
      <c r="D56" s="94" t="s">
        <v>139</v>
      </c>
      <c r="E56" s="93">
        <f>AVERAGE(E58:E58)</f>
        <v>5700.8</v>
      </c>
      <c r="F56" s="92" t="s">
        <v>82</v>
      </c>
      <c r="G56" s="7"/>
    </row>
    <row r="57" spans="1:7" x14ac:dyDescent="0.2">
      <c r="A57" s="7"/>
      <c r="B57" s="86"/>
      <c r="C57" s="91" t="s">
        <v>81</v>
      </c>
      <c r="D57" s="91" t="s">
        <v>80</v>
      </c>
      <c r="E57" s="91" t="s">
        <v>79</v>
      </c>
      <c r="F57" s="91" t="s">
        <v>78</v>
      </c>
      <c r="G57" s="7"/>
    </row>
    <row r="58" spans="1:7" ht="24" x14ac:dyDescent="0.2">
      <c r="A58" s="7"/>
      <c r="B58" s="86"/>
      <c r="C58" s="90" t="s">
        <v>96</v>
      </c>
      <c r="D58" s="89" t="s">
        <v>138</v>
      </c>
      <c r="E58" s="88">
        <v>5700.8</v>
      </c>
      <c r="F58" s="87">
        <v>45744</v>
      </c>
      <c r="G58" s="7"/>
    </row>
    <row r="59" spans="1:7" x14ac:dyDescent="0.2">
      <c r="A59" s="7"/>
      <c r="B59" s="86"/>
      <c r="C59" s="123"/>
      <c r="D59" s="124"/>
      <c r="E59" s="85"/>
      <c r="F59" s="125"/>
      <c r="G59" s="7"/>
    </row>
    <row r="60" spans="1:7" x14ac:dyDescent="0.2">
      <c r="A60" s="7"/>
      <c r="B60" s="96" t="s">
        <v>88</v>
      </c>
      <c r="C60" s="96" t="s">
        <v>87</v>
      </c>
      <c r="D60" s="96" t="s">
        <v>86</v>
      </c>
      <c r="E60" s="96" t="s">
        <v>85</v>
      </c>
      <c r="F60" s="96" t="s">
        <v>84</v>
      </c>
      <c r="G60" s="7"/>
    </row>
    <row r="61" spans="1:7" x14ac:dyDescent="0.2">
      <c r="A61" s="7"/>
      <c r="B61" s="95" t="s">
        <v>83</v>
      </c>
      <c r="C61" s="92">
        <v>27</v>
      </c>
      <c r="D61" s="94" t="s">
        <v>194</v>
      </c>
      <c r="E61" s="93">
        <f>AVERAGE(E63:E63)</f>
        <v>186.76</v>
      </c>
      <c r="F61" s="92" t="s">
        <v>137</v>
      </c>
      <c r="G61" s="7"/>
    </row>
    <row r="62" spans="1:7" x14ac:dyDescent="0.2">
      <c r="A62" s="7"/>
      <c r="B62" s="86"/>
      <c r="C62" s="91" t="s">
        <v>81</v>
      </c>
      <c r="D62" s="91" t="s">
        <v>80</v>
      </c>
      <c r="E62" s="91" t="s">
        <v>79</v>
      </c>
      <c r="F62" s="91" t="s">
        <v>78</v>
      </c>
      <c r="G62" s="7"/>
    </row>
    <row r="63" spans="1:7" ht="24" x14ac:dyDescent="0.2">
      <c r="A63" s="7"/>
      <c r="B63" s="86"/>
      <c r="C63" s="90" t="s">
        <v>96</v>
      </c>
      <c r="D63" s="89" t="s">
        <v>138</v>
      </c>
      <c r="E63" s="88">
        <v>186.76</v>
      </c>
      <c r="F63" s="87">
        <v>45744</v>
      </c>
      <c r="G63" s="7"/>
    </row>
    <row r="64" spans="1:7" x14ac:dyDescent="0.2">
      <c r="A64" s="7"/>
      <c r="B64" s="86"/>
      <c r="C64" s="123"/>
      <c r="D64" s="124"/>
      <c r="E64" s="85"/>
      <c r="F64" s="125"/>
      <c r="G64" s="7"/>
    </row>
    <row r="65" spans="1:7" x14ac:dyDescent="0.2">
      <c r="A65" s="7"/>
      <c r="B65" s="96" t="s">
        <v>88</v>
      </c>
      <c r="C65" s="96" t="s">
        <v>87</v>
      </c>
      <c r="D65" s="96" t="s">
        <v>86</v>
      </c>
      <c r="E65" s="96" t="s">
        <v>85</v>
      </c>
      <c r="F65" s="96" t="s">
        <v>84</v>
      </c>
      <c r="G65" s="7"/>
    </row>
    <row r="66" spans="1:7" x14ac:dyDescent="0.2">
      <c r="A66" s="7"/>
      <c r="B66" s="95" t="s">
        <v>83</v>
      </c>
      <c r="C66" s="92">
        <v>42</v>
      </c>
      <c r="D66" s="94" t="s">
        <v>235</v>
      </c>
      <c r="E66" s="93">
        <f>AVERAGE(E68:E70)</f>
        <v>21.51</v>
      </c>
      <c r="F66" s="92" t="s">
        <v>82</v>
      </c>
      <c r="G66" s="7"/>
    </row>
    <row r="67" spans="1:7" x14ac:dyDescent="0.2">
      <c r="A67" s="7"/>
      <c r="B67" s="86"/>
      <c r="C67" s="91" t="s">
        <v>81</v>
      </c>
      <c r="D67" s="91" t="s">
        <v>80</v>
      </c>
      <c r="E67" s="91" t="s">
        <v>79</v>
      </c>
      <c r="F67" s="91" t="s">
        <v>78</v>
      </c>
      <c r="G67" s="7"/>
    </row>
    <row r="68" spans="1:7" ht="60" x14ac:dyDescent="0.2">
      <c r="A68" s="7"/>
      <c r="B68" s="86"/>
      <c r="C68" s="119" t="s">
        <v>152</v>
      </c>
      <c r="D68" s="120" t="s">
        <v>173</v>
      </c>
      <c r="E68" s="121">
        <v>21.9</v>
      </c>
      <c r="F68" s="122">
        <v>45737</v>
      </c>
      <c r="G68" s="7"/>
    </row>
    <row r="69" spans="1:7" ht="72" x14ac:dyDescent="0.2">
      <c r="A69" s="7"/>
      <c r="B69" s="86"/>
      <c r="C69" s="119" t="s">
        <v>156</v>
      </c>
      <c r="D69" s="120" t="s">
        <v>174</v>
      </c>
      <c r="E69" s="121">
        <v>21.16</v>
      </c>
      <c r="F69" s="122">
        <v>45737</v>
      </c>
      <c r="G69" s="7"/>
    </row>
    <row r="70" spans="1:7" ht="48" x14ac:dyDescent="0.2">
      <c r="A70" s="7"/>
      <c r="B70" s="86"/>
      <c r="C70" s="119" t="s">
        <v>160</v>
      </c>
      <c r="D70" s="120" t="s">
        <v>188</v>
      </c>
      <c r="E70" s="121">
        <v>21.47</v>
      </c>
      <c r="F70" s="122">
        <v>45737</v>
      </c>
      <c r="G70" s="7"/>
    </row>
    <row r="71" spans="1:7" x14ac:dyDescent="0.2">
      <c r="A71" s="7"/>
      <c r="B71" s="86"/>
      <c r="C71" s="130"/>
      <c r="D71" s="130"/>
      <c r="E71" s="130"/>
      <c r="F71" s="130"/>
      <c r="G71" s="7"/>
    </row>
    <row r="72" spans="1:7" x14ac:dyDescent="0.2">
      <c r="A72" s="7"/>
      <c r="B72" s="96" t="s">
        <v>88</v>
      </c>
      <c r="C72" s="96" t="s">
        <v>87</v>
      </c>
      <c r="D72" s="96" t="s">
        <v>86</v>
      </c>
      <c r="E72" s="96" t="s">
        <v>85</v>
      </c>
      <c r="F72" s="96" t="s">
        <v>84</v>
      </c>
      <c r="G72" s="7"/>
    </row>
    <row r="73" spans="1:7" ht="24" x14ac:dyDescent="0.2">
      <c r="A73" s="7"/>
      <c r="B73" s="95" t="s">
        <v>83</v>
      </c>
      <c r="C73" s="92">
        <v>46</v>
      </c>
      <c r="D73" s="94" t="s">
        <v>175</v>
      </c>
      <c r="E73" s="93">
        <f>AVERAGE(E75:E77)</f>
        <v>44.160000000000004</v>
      </c>
      <c r="F73" s="92" t="s">
        <v>82</v>
      </c>
      <c r="G73" s="7"/>
    </row>
    <row r="74" spans="1:7" x14ac:dyDescent="0.2">
      <c r="A74" s="7"/>
      <c r="B74" s="86"/>
      <c r="C74" s="91" t="s">
        <v>81</v>
      </c>
      <c r="D74" s="91" t="s">
        <v>80</v>
      </c>
      <c r="E74" s="91" t="s">
        <v>79</v>
      </c>
      <c r="F74" s="91" t="s">
        <v>78</v>
      </c>
      <c r="G74" s="7"/>
    </row>
    <row r="75" spans="1:7" ht="60" x14ac:dyDescent="0.2">
      <c r="A75" s="7"/>
      <c r="B75" s="86"/>
      <c r="C75" s="90" t="s">
        <v>161</v>
      </c>
      <c r="D75" s="89" t="s">
        <v>176</v>
      </c>
      <c r="E75" s="121">
        <v>42.22</v>
      </c>
      <c r="F75" s="122">
        <v>45737</v>
      </c>
      <c r="G75" s="7"/>
    </row>
    <row r="76" spans="1:7" ht="48" x14ac:dyDescent="0.2">
      <c r="A76" s="7"/>
      <c r="B76" s="86"/>
      <c r="C76" s="90" t="s">
        <v>165</v>
      </c>
      <c r="D76" s="89" t="s">
        <v>177</v>
      </c>
      <c r="E76" s="121">
        <v>50.9</v>
      </c>
      <c r="F76" s="122">
        <v>45737</v>
      </c>
      <c r="G76" s="7"/>
    </row>
    <row r="77" spans="1:7" ht="48" x14ac:dyDescent="0.2">
      <c r="A77" s="7"/>
      <c r="B77" s="86"/>
      <c r="C77" s="90" t="s">
        <v>169</v>
      </c>
      <c r="D77" s="89" t="s">
        <v>178</v>
      </c>
      <c r="E77" s="121">
        <v>39.36</v>
      </c>
      <c r="F77" s="122">
        <v>45737</v>
      </c>
      <c r="G77" s="7"/>
    </row>
    <row r="78" spans="1:7" x14ac:dyDescent="0.2">
      <c r="A78" s="7"/>
      <c r="B78" s="7"/>
      <c r="C78" s="7"/>
      <c r="D78" s="9"/>
      <c r="E78" s="7"/>
      <c r="F78" s="7"/>
      <c r="G78" s="7"/>
    </row>
    <row r="79" spans="1:7" x14ac:dyDescent="0.2">
      <c r="A79" s="7"/>
      <c r="B79" s="96" t="s">
        <v>88</v>
      </c>
      <c r="C79" s="96" t="s">
        <v>87</v>
      </c>
      <c r="D79" s="96" t="s">
        <v>86</v>
      </c>
      <c r="E79" s="96" t="s">
        <v>85</v>
      </c>
      <c r="F79" s="96" t="s">
        <v>84</v>
      </c>
      <c r="G79" s="7"/>
    </row>
    <row r="80" spans="1:7" ht="48" x14ac:dyDescent="0.2">
      <c r="A80" s="7"/>
      <c r="B80" s="95" t="s">
        <v>83</v>
      </c>
      <c r="C80" s="141">
        <v>48</v>
      </c>
      <c r="D80" s="94" t="s">
        <v>185</v>
      </c>
      <c r="E80" s="93">
        <f>AVERAGE(E82:E85)</f>
        <v>7752.4575000000004</v>
      </c>
      <c r="F80" s="92" t="s">
        <v>82</v>
      </c>
      <c r="G80" s="7"/>
    </row>
    <row r="81" spans="1:7" x14ac:dyDescent="0.2">
      <c r="A81" s="7"/>
      <c r="B81" s="86"/>
      <c r="C81" s="91" t="s">
        <v>81</v>
      </c>
      <c r="D81" s="91" t="s">
        <v>80</v>
      </c>
      <c r="E81" s="91" t="s">
        <v>79</v>
      </c>
      <c r="F81" s="91" t="s">
        <v>78</v>
      </c>
      <c r="G81" s="7"/>
    </row>
    <row r="82" spans="1:7" x14ac:dyDescent="0.2">
      <c r="A82" s="7"/>
      <c r="B82" s="86"/>
      <c r="C82" s="90" t="s">
        <v>95</v>
      </c>
      <c r="D82" s="89" t="s">
        <v>236</v>
      </c>
      <c r="E82" s="88">
        <v>5422</v>
      </c>
      <c r="F82" s="122">
        <v>45740</v>
      </c>
      <c r="G82" s="7"/>
    </row>
    <row r="83" spans="1:7" x14ac:dyDescent="0.2">
      <c r="A83" s="7"/>
      <c r="B83" s="86"/>
      <c r="C83" s="90" t="s">
        <v>94</v>
      </c>
      <c r="D83" s="89" t="s">
        <v>237</v>
      </c>
      <c r="E83" s="88">
        <v>10437.83</v>
      </c>
      <c r="F83" s="122">
        <v>45737</v>
      </c>
      <c r="G83" s="7"/>
    </row>
    <row r="84" spans="1:7" x14ac:dyDescent="0.2">
      <c r="A84" s="7"/>
      <c r="B84" s="86"/>
      <c r="C84" s="90" t="s">
        <v>90</v>
      </c>
      <c r="D84" s="89" t="s">
        <v>186</v>
      </c>
      <c r="E84" s="88">
        <v>10250</v>
      </c>
      <c r="F84" s="122">
        <v>45737</v>
      </c>
      <c r="G84" s="7"/>
    </row>
    <row r="85" spans="1:7" x14ac:dyDescent="0.2">
      <c r="A85" s="7"/>
      <c r="B85" s="86"/>
      <c r="C85" s="90" t="s">
        <v>76</v>
      </c>
      <c r="D85" s="89" t="s">
        <v>238</v>
      </c>
      <c r="E85" s="88">
        <v>4900</v>
      </c>
      <c r="F85" s="122">
        <v>45738</v>
      </c>
      <c r="G85" s="7"/>
    </row>
    <row r="86" spans="1:7" x14ac:dyDescent="0.2">
      <c r="A86" s="7"/>
      <c r="B86" s="7"/>
      <c r="C86" s="7"/>
      <c r="D86" s="9"/>
      <c r="E86" s="7"/>
      <c r="F86" s="7"/>
      <c r="G86" s="7"/>
    </row>
    <row r="87" spans="1:7" x14ac:dyDescent="0.2">
      <c r="A87" s="7"/>
      <c r="B87" s="96" t="s">
        <v>88</v>
      </c>
      <c r="C87" s="96" t="s">
        <v>87</v>
      </c>
      <c r="D87" s="96" t="s">
        <v>86</v>
      </c>
      <c r="E87" s="96" t="s">
        <v>85</v>
      </c>
      <c r="F87" s="96" t="s">
        <v>84</v>
      </c>
      <c r="G87" s="7"/>
    </row>
    <row r="88" spans="1:7" ht="36" x14ac:dyDescent="0.2">
      <c r="A88" s="7"/>
      <c r="B88" s="95" t="s">
        <v>83</v>
      </c>
      <c r="C88" s="92">
        <v>55</v>
      </c>
      <c r="D88" s="94" t="s">
        <v>239</v>
      </c>
      <c r="E88" s="93">
        <f>AVERAGE(E90:E92)</f>
        <v>1296</v>
      </c>
      <c r="F88" s="92" t="s">
        <v>82</v>
      </c>
      <c r="G88" s="7"/>
    </row>
    <row r="89" spans="1:7" x14ac:dyDescent="0.2">
      <c r="A89" s="7"/>
      <c r="B89" s="86"/>
      <c r="C89" s="91" t="s">
        <v>81</v>
      </c>
      <c r="D89" s="91" t="s">
        <v>80</v>
      </c>
      <c r="E89" s="91" t="s">
        <v>79</v>
      </c>
      <c r="F89" s="91" t="s">
        <v>78</v>
      </c>
      <c r="G89" s="7"/>
    </row>
    <row r="90" spans="1:7" ht="84" x14ac:dyDescent="0.2">
      <c r="A90" s="7"/>
      <c r="B90" s="86"/>
      <c r="C90" s="90" t="s">
        <v>179</v>
      </c>
      <c r="D90" s="89" t="s">
        <v>240</v>
      </c>
      <c r="E90" s="88">
        <v>1199</v>
      </c>
      <c r="F90" s="122">
        <v>45736</v>
      </c>
      <c r="G90" s="7"/>
    </row>
    <row r="91" spans="1:7" ht="48" x14ac:dyDescent="0.2">
      <c r="A91" s="7"/>
      <c r="B91" s="86"/>
      <c r="C91" s="90" t="s">
        <v>89</v>
      </c>
      <c r="D91" s="89" t="s">
        <v>241</v>
      </c>
      <c r="E91" s="88">
        <v>999</v>
      </c>
      <c r="F91" s="122">
        <v>45736</v>
      </c>
      <c r="G91" s="7"/>
    </row>
    <row r="92" spans="1:7" ht="24" x14ac:dyDescent="0.2">
      <c r="A92" s="7"/>
      <c r="B92" s="86"/>
      <c r="C92" s="90" t="s">
        <v>93</v>
      </c>
      <c r="D92" s="89" t="s">
        <v>242</v>
      </c>
      <c r="E92" s="88">
        <v>1690</v>
      </c>
      <c r="F92" s="122">
        <v>45736</v>
      </c>
      <c r="G92" s="7"/>
    </row>
    <row r="93" spans="1:7" x14ac:dyDescent="0.2">
      <c r="A93" s="7"/>
      <c r="B93" s="7"/>
      <c r="C93" s="7"/>
      <c r="D93" s="9"/>
      <c r="E93" s="7"/>
      <c r="F93" s="7"/>
      <c r="G93" s="7"/>
    </row>
    <row r="94" spans="1:7" x14ac:dyDescent="0.2">
      <c r="A94" s="7"/>
      <c r="B94" s="96" t="s">
        <v>88</v>
      </c>
      <c r="C94" s="96" t="s">
        <v>87</v>
      </c>
      <c r="D94" s="96" t="s">
        <v>86</v>
      </c>
      <c r="E94" s="96" t="s">
        <v>85</v>
      </c>
      <c r="F94" s="96" t="s">
        <v>84</v>
      </c>
      <c r="G94" s="7"/>
    </row>
    <row r="95" spans="1:7" ht="24" x14ac:dyDescent="0.2">
      <c r="A95" s="7"/>
      <c r="B95" s="95" t="s">
        <v>83</v>
      </c>
      <c r="C95" s="92">
        <v>64</v>
      </c>
      <c r="D95" s="94" t="s">
        <v>243</v>
      </c>
      <c r="E95" s="93">
        <f>AVERAGE(E97:E99)</f>
        <v>72.453333333333333</v>
      </c>
      <c r="F95" s="92" t="s">
        <v>82</v>
      </c>
      <c r="G95" s="7"/>
    </row>
    <row r="96" spans="1:7" x14ac:dyDescent="0.2">
      <c r="A96" s="7"/>
      <c r="B96" s="86"/>
      <c r="C96" s="91" t="s">
        <v>81</v>
      </c>
      <c r="D96" s="91" t="s">
        <v>80</v>
      </c>
      <c r="E96" s="91" t="s">
        <v>79</v>
      </c>
      <c r="F96" s="91" t="s">
        <v>78</v>
      </c>
      <c r="G96" s="7"/>
    </row>
    <row r="97" spans="1:7" ht="72" x14ac:dyDescent="0.2">
      <c r="A97" s="7"/>
      <c r="B97" s="86"/>
      <c r="C97" s="90" t="s">
        <v>180</v>
      </c>
      <c r="D97" s="89" t="s">
        <v>244</v>
      </c>
      <c r="E97" s="88">
        <v>62.9</v>
      </c>
      <c r="F97" s="122">
        <v>45741</v>
      </c>
      <c r="G97" s="7"/>
    </row>
    <row r="98" spans="1:7" ht="60" x14ac:dyDescent="0.2">
      <c r="A98" s="7"/>
      <c r="B98" s="86"/>
      <c r="C98" s="90" t="s">
        <v>222</v>
      </c>
      <c r="D98" s="89" t="s">
        <v>245</v>
      </c>
      <c r="E98" s="88">
        <v>87.9</v>
      </c>
      <c r="F98" s="122">
        <v>45741</v>
      </c>
      <c r="G98" s="7"/>
    </row>
    <row r="99" spans="1:7" ht="24" x14ac:dyDescent="0.2">
      <c r="A99" s="7"/>
      <c r="B99" s="86"/>
      <c r="C99" s="90" t="s">
        <v>226</v>
      </c>
      <c r="D99" s="89" t="s">
        <v>246</v>
      </c>
      <c r="E99" s="88">
        <v>66.56</v>
      </c>
      <c r="F99" s="122">
        <v>45741</v>
      </c>
      <c r="G99" s="7"/>
    </row>
    <row r="100" spans="1:7" x14ac:dyDescent="0.2">
      <c r="A100" s="7"/>
      <c r="B100" s="86"/>
      <c r="C100" s="123"/>
      <c r="D100" s="124"/>
      <c r="E100" s="85"/>
      <c r="F100" s="126"/>
      <c r="G100" s="7"/>
    </row>
    <row r="101" spans="1:7" x14ac:dyDescent="0.2">
      <c r="A101" s="7"/>
      <c r="B101" s="96" t="s">
        <v>88</v>
      </c>
      <c r="C101" s="96" t="s">
        <v>87</v>
      </c>
      <c r="D101" s="96" t="s">
        <v>86</v>
      </c>
      <c r="E101" s="96" t="s">
        <v>85</v>
      </c>
      <c r="F101" s="96" t="s">
        <v>84</v>
      </c>
      <c r="G101" s="7"/>
    </row>
    <row r="102" spans="1:7" x14ac:dyDescent="0.2">
      <c r="A102" s="7"/>
      <c r="B102" s="95" t="s">
        <v>83</v>
      </c>
      <c r="C102" s="92">
        <v>65</v>
      </c>
      <c r="D102" s="94" t="s">
        <v>247</v>
      </c>
      <c r="E102" s="93">
        <f>AVERAGE(E104:E106)</f>
        <v>32.49666666666667</v>
      </c>
      <c r="F102" s="92" t="s">
        <v>82</v>
      </c>
      <c r="G102" s="7"/>
    </row>
    <row r="103" spans="1:7" x14ac:dyDescent="0.2">
      <c r="A103" s="7"/>
      <c r="B103" s="86"/>
      <c r="C103" s="91" t="s">
        <v>81</v>
      </c>
      <c r="D103" s="91" t="s">
        <v>80</v>
      </c>
      <c r="E103" s="91" t="s">
        <v>79</v>
      </c>
      <c r="F103" s="91" t="s">
        <v>78</v>
      </c>
      <c r="G103" s="7"/>
    </row>
    <row r="104" spans="1:7" ht="36" x14ac:dyDescent="0.2">
      <c r="A104" s="7"/>
      <c r="B104" s="86"/>
      <c r="C104" s="90" t="s">
        <v>180</v>
      </c>
      <c r="D104" s="89" t="s">
        <v>248</v>
      </c>
      <c r="E104" s="121">
        <v>19</v>
      </c>
      <c r="F104" s="122">
        <v>45792</v>
      </c>
      <c r="G104" s="7"/>
    </row>
    <row r="105" spans="1:7" ht="84" x14ac:dyDescent="0.2">
      <c r="A105" s="7"/>
      <c r="B105" s="86"/>
      <c r="C105" s="90" t="s">
        <v>222</v>
      </c>
      <c r="D105" s="89" t="s">
        <v>249</v>
      </c>
      <c r="E105" s="121">
        <v>52.9</v>
      </c>
      <c r="F105" s="122">
        <v>45792</v>
      </c>
      <c r="G105" s="7"/>
    </row>
    <row r="106" spans="1:7" ht="108" x14ac:dyDescent="0.2">
      <c r="A106" s="7"/>
      <c r="B106" s="86"/>
      <c r="C106" s="90" t="s">
        <v>230</v>
      </c>
      <c r="D106" s="89" t="s">
        <v>250</v>
      </c>
      <c r="E106" s="121">
        <v>25.59</v>
      </c>
      <c r="F106" s="122">
        <v>45792</v>
      </c>
      <c r="G106" s="7"/>
    </row>
    <row r="107" spans="1:7" x14ac:dyDescent="0.2">
      <c r="A107" s="7"/>
      <c r="B107" s="86"/>
      <c r="C107" s="123"/>
      <c r="D107" s="124"/>
      <c r="E107" s="85"/>
      <c r="F107" s="126"/>
      <c r="G107" s="7"/>
    </row>
    <row r="108" spans="1:7" x14ac:dyDescent="0.2">
      <c r="A108" s="7"/>
      <c r="B108" s="7"/>
      <c r="C108" s="7"/>
      <c r="D108" s="9"/>
      <c r="E108" s="7"/>
      <c r="F108" s="7"/>
      <c r="G108" s="7"/>
    </row>
    <row r="109" spans="1:7" x14ac:dyDescent="0.2">
      <c r="A109" s="7"/>
      <c r="B109" s="287" t="s">
        <v>75</v>
      </c>
      <c r="C109" s="287"/>
      <c r="D109" s="287"/>
      <c r="E109" s="287"/>
      <c r="F109" s="287"/>
      <c r="G109" s="7"/>
    </row>
    <row r="110" spans="1:7" x14ac:dyDescent="0.2">
      <c r="A110" s="7"/>
      <c r="B110" s="288" t="s">
        <v>74</v>
      </c>
      <c r="C110" s="288"/>
      <c r="D110" s="288"/>
      <c r="E110" s="288"/>
      <c r="F110" s="288"/>
      <c r="G110" s="7"/>
    </row>
    <row r="111" spans="1:7" x14ac:dyDescent="0.2">
      <c r="A111" s="7"/>
      <c r="B111" s="288" t="s">
        <v>73</v>
      </c>
      <c r="C111" s="288"/>
      <c r="D111" s="288"/>
      <c r="E111" s="288"/>
      <c r="F111" s="288"/>
      <c r="G111" s="7"/>
    </row>
    <row r="112" spans="1:7" x14ac:dyDescent="0.2">
      <c r="A112" s="7"/>
      <c r="B112" s="288" t="s">
        <v>72</v>
      </c>
      <c r="C112" s="288"/>
      <c r="D112" s="288"/>
      <c r="E112" s="288"/>
      <c r="F112" s="288"/>
      <c r="G112" s="7"/>
    </row>
    <row r="113" spans="1:7" x14ac:dyDescent="0.2">
      <c r="A113" s="7"/>
      <c r="B113" s="288" t="s">
        <v>187</v>
      </c>
      <c r="C113" s="288"/>
      <c r="D113" s="288"/>
      <c r="E113" s="288"/>
      <c r="F113" s="288"/>
      <c r="G113" s="7"/>
    </row>
    <row r="114" spans="1:7" ht="48.75" customHeight="1" x14ac:dyDescent="0.2">
      <c r="A114" s="7"/>
      <c r="B114" s="288" t="s">
        <v>251</v>
      </c>
      <c r="C114" s="288"/>
      <c r="D114" s="288"/>
      <c r="E114" s="288"/>
      <c r="F114" s="288"/>
      <c r="G114" s="7"/>
    </row>
    <row r="115" spans="1:7" ht="75.75" customHeight="1" x14ac:dyDescent="0.2">
      <c r="A115" s="7"/>
      <c r="B115" s="7"/>
      <c r="C115" s="7"/>
      <c r="D115" s="9"/>
      <c r="E115" s="7"/>
      <c r="F115" s="7"/>
      <c r="G115" s="7"/>
    </row>
    <row r="116" spans="1:7" x14ac:dyDescent="0.2">
      <c r="A116" s="7"/>
      <c r="B116" s="275" t="s">
        <v>151</v>
      </c>
      <c r="C116" s="290"/>
      <c r="D116" s="252" t="s">
        <v>4</v>
      </c>
      <c r="E116" s="252"/>
      <c r="F116" s="271" t="s">
        <v>196</v>
      </c>
      <c r="G116" s="271"/>
    </row>
    <row r="117" spans="1:7" x14ac:dyDescent="0.2">
      <c r="A117" s="7"/>
      <c r="B117" s="276" t="s">
        <v>3</v>
      </c>
      <c r="C117" s="291"/>
      <c r="D117" s="254" t="s">
        <v>6</v>
      </c>
      <c r="E117" s="252"/>
      <c r="F117" s="11" t="s">
        <v>5</v>
      </c>
      <c r="G117" s="7"/>
    </row>
    <row r="118" spans="1:7" x14ac:dyDescent="0.2">
      <c r="A118" s="7"/>
      <c r="B118" s="10"/>
      <c r="C118" s="7"/>
      <c r="D118" s="250" t="s">
        <v>30</v>
      </c>
      <c r="E118" s="250"/>
      <c r="F118" s="7"/>
      <c r="G118" s="7"/>
    </row>
    <row r="119" spans="1:7" x14ac:dyDescent="0.2">
      <c r="A119" s="7"/>
      <c r="B119" s="10"/>
      <c r="C119" s="7"/>
      <c r="D119" s="250" t="s">
        <v>130</v>
      </c>
      <c r="E119" s="250"/>
      <c r="F119" s="7"/>
      <c r="G119" s="7"/>
    </row>
    <row r="120" spans="1:7" x14ac:dyDescent="0.2">
      <c r="A120" s="7"/>
      <c r="B120" s="10"/>
      <c r="C120" s="7"/>
      <c r="D120" s="250" t="s">
        <v>189</v>
      </c>
      <c r="E120" s="250"/>
      <c r="F120" s="7"/>
      <c r="G120" s="7"/>
    </row>
  </sheetData>
  <mergeCells count="25">
    <mergeCell ref="C2:F2"/>
    <mergeCell ref="C3:F3"/>
    <mergeCell ref="C4:F4"/>
    <mergeCell ref="C5:F5"/>
    <mergeCell ref="A7:D7"/>
    <mergeCell ref="E8:G8"/>
    <mergeCell ref="A8:D8"/>
    <mergeCell ref="A9:D9"/>
    <mergeCell ref="D118:E118"/>
    <mergeCell ref="B116:C116"/>
    <mergeCell ref="D116:E116"/>
    <mergeCell ref="D117:E117"/>
    <mergeCell ref="F116:G116"/>
    <mergeCell ref="B117:C117"/>
    <mergeCell ref="A11:G11"/>
    <mergeCell ref="B13:D13"/>
    <mergeCell ref="B37:D37"/>
    <mergeCell ref="D119:E119"/>
    <mergeCell ref="D120:E120"/>
    <mergeCell ref="B109:F109"/>
    <mergeCell ref="B110:F110"/>
    <mergeCell ref="B111:F111"/>
    <mergeCell ref="B112:F112"/>
    <mergeCell ref="B113:F113"/>
    <mergeCell ref="B114:F114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 xml:space="preserve">&amp;L
 &amp;C &amp;R
</oddHeader>
    <oddFooter>Página &amp;P de &amp;N</oddFooter>
  </headerFooter>
  <rowBreaks count="2" manualBreakCount="2">
    <brk id="64" max="6" man="1"/>
    <brk id="100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46"/>
  <sheetViews>
    <sheetView showOutlineSymbols="0" showWhiteSpace="0" topLeftCell="A28" zoomScale="90" zoomScaleNormal="90" zoomScaleSheetLayoutView="110" workbookViewId="0">
      <selection activeCell="I42" sqref="I42:K42"/>
    </sheetView>
  </sheetViews>
  <sheetFormatPr defaultRowHeight="14.25" x14ac:dyDescent="0.2"/>
  <cols>
    <col min="2" max="2" width="3.625" style="3" customWidth="1"/>
    <col min="3" max="3" width="4" style="3" customWidth="1"/>
    <col min="4" max="4" width="10.125" style="3" customWidth="1"/>
    <col min="5" max="5" width="51.625" customWidth="1"/>
    <col min="6" max="6" width="11.375" customWidth="1"/>
    <col min="7" max="7" width="19.75" style="5" customWidth="1"/>
    <col min="8" max="8" width="10" customWidth="1"/>
    <col min="9" max="9" width="8.75" customWidth="1"/>
    <col min="10" max="10" width="12.25" customWidth="1"/>
    <col min="11" max="11" width="5.875" customWidth="1"/>
  </cols>
  <sheetData>
    <row r="1" spans="2:11" x14ac:dyDescent="0.2">
      <c r="B1" s="2"/>
      <c r="C1" s="2"/>
      <c r="D1" s="2"/>
      <c r="E1" s="1"/>
      <c r="F1" s="1"/>
      <c r="G1" s="4"/>
      <c r="H1" s="1"/>
      <c r="I1" s="1"/>
      <c r="J1" s="1"/>
      <c r="K1" s="1"/>
    </row>
    <row r="2" spans="2:11" x14ac:dyDescent="0.2">
      <c r="B2" s="2"/>
      <c r="C2" s="2"/>
      <c r="D2" s="258" t="s">
        <v>0</v>
      </c>
      <c r="E2" s="258"/>
      <c r="F2" s="258"/>
      <c r="G2" s="258"/>
      <c r="H2" s="258"/>
      <c r="I2" s="258"/>
      <c r="J2" s="1"/>
      <c r="K2" s="1"/>
    </row>
    <row r="3" spans="2:11" x14ac:dyDescent="0.2">
      <c r="B3" s="2"/>
      <c r="C3" s="2"/>
      <c r="D3" s="258" t="s">
        <v>255</v>
      </c>
      <c r="E3" s="258"/>
      <c r="F3" s="258"/>
      <c r="G3" s="258"/>
      <c r="H3" s="258"/>
      <c r="I3" s="258"/>
      <c r="J3" s="1"/>
      <c r="K3" s="1"/>
    </row>
    <row r="4" spans="2:11" x14ac:dyDescent="0.2">
      <c r="B4" s="2"/>
      <c r="C4" s="2"/>
      <c r="D4" s="258" t="s">
        <v>1</v>
      </c>
      <c r="E4" s="258"/>
      <c r="F4" s="258"/>
      <c r="G4" s="258"/>
      <c r="H4" s="258"/>
      <c r="I4" s="258"/>
      <c r="J4" s="1"/>
      <c r="K4" s="1"/>
    </row>
    <row r="5" spans="2:11" x14ac:dyDescent="0.2">
      <c r="B5" s="2"/>
      <c r="C5" s="2"/>
      <c r="D5" s="258" t="s">
        <v>2</v>
      </c>
      <c r="E5" s="258"/>
      <c r="F5" s="258"/>
      <c r="G5" s="258"/>
      <c r="H5" s="258"/>
      <c r="I5" s="258"/>
      <c r="J5" s="1"/>
      <c r="K5" s="1"/>
    </row>
    <row r="6" spans="2:11" ht="15" thickBot="1" x14ac:dyDescent="0.25">
      <c r="B6" s="2"/>
      <c r="C6" s="2"/>
      <c r="D6" s="2"/>
      <c r="E6" s="1"/>
      <c r="F6" s="1"/>
      <c r="G6" s="4"/>
      <c r="H6" s="1"/>
      <c r="I6" s="1"/>
      <c r="J6" s="1"/>
      <c r="K6" s="1"/>
    </row>
    <row r="7" spans="2:11" x14ac:dyDescent="0.2">
      <c r="B7" s="259" t="s">
        <v>322</v>
      </c>
      <c r="C7" s="260"/>
      <c r="D7" s="260"/>
      <c r="E7" s="260"/>
      <c r="F7" s="143" t="s">
        <v>252</v>
      </c>
      <c r="G7" s="144"/>
      <c r="H7" s="143"/>
      <c r="I7" s="143"/>
      <c r="J7" s="143"/>
      <c r="K7" s="150"/>
    </row>
    <row r="8" spans="2:11" x14ac:dyDescent="0.2">
      <c r="B8" s="261" t="s">
        <v>332</v>
      </c>
      <c r="C8" s="262"/>
      <c r="D8" s="262"/>
      <c r="E8" s="262"/>
      <c r="F8" s="265" t="s">
        <v>396</v>
      </c>
      <c r="G8" s="265"/>
      <c r="H8" s="265"/>
      <c r="I8" s="265"/>
      <c r="J8" s="265"/>
      <c r="K8" s="266"/>
    </row>
    <row r="9" spans="2:11" ht="15" thickBot="1" x14ac:dyDescent="0.25">
      <c r="B9" s="263" t="s">
        <v>323</v>
      </c>
      <c r="C9" s="264"/>
      <c r="D9" s="264"/>
      <c r="E9" s="264"/>
      <c r="F9" s="147" t="s">
        <v>257</v>
      </c>
      <c r="G9" s="148"/>
      <c r="H9" s="147"/>
      <c r="I9" s="147"/>
      <c r="J9" s="147"/>
      <c r="K9" s="151"/>
    </row>
    <row r="10" spans="2:11" ht="15.75" customHeight="1" x14ac:dyDescent="0.2">
      <c r="B10" s="2"/>
      <c r="C10" s="2"/>
      <c r="D10" s="2"/>
      <c r="E10" s="1"/>
      <c r="F10" s="1"/>
      <c r="G10" s="4"/>
      <c r="H10" s="1"/>
      <c r="I10" s="1"/>
      <c r="J10" s="1"/>
      <c r="K10" s="1"/>
    </row>
    <row r="11" spans="2:11" ht="19.5" customHeight="1" x14ac:dyDescent="0.2">
      <c r="B11" s="305" t="s">
        <v>26</v>
      </c>
      <c r="C11" s="256"/>
      <c r="D11" s="256"/>
      <c r="E11" s="256"/>
      <c r="F11" s="256"/>
      <c r="G11" s="256"/>
      <c r="H11" s="256"/>
      <c r="I11" s="256"/>
      <c r="J11" s="256"/>
      <c r="K11" s="244"/>
    </row>
    <row r="12" spans="2:11" ht="17.25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"/>
    </row>
    <row r="13" spans="2:11" ht="16.5" customHeight="1" x14ac:dyDescent="0.2">
      <c r="B13" s="12"/>
      <c r="C13" s="13"/>
      <c r="D13" s="296" t="s">
        <v>7</v>
      </c>
      <c r="E13" s="296"/>
      <c r="F13" s="296"/>
      <c r="G13" s="296"/>
      <c r="H13" s="296"/>
      <c r="I13" s="296"/>
      <c r="J13" s="12"/>
      <c r="K13" s="1"/>
    </row>
    <row r="14" spans="2:11" ht="13.5" customHeight="1" x14ac:dyDescent="0.2">
      <c r="B14" s="12"/>
      <c r="C14" s="14"/>
      <c r="D14" s="297" t="s">
        <v>27</v>
      </c>
      <c r="E14" s="297"/>
      <c r="F14" s="297"/>
      <c r="G14" s="297"/>
      <c r="H14" s="297"/>
      <c r="I14" s="297"/>
      <c r="J14" s="12"/>
      <c r="K14" s="1"/>
    </row>
    <row r="15" spans="2:11" ht="19.5" customHeight="1" x14ac:dyDescent="0.2">
      <c r="B15" s="12"/>
      <c r="C15" s="12"/>
      <c r="D15" s="302" t="s">
        <v>8</v>
      </c>
      <c r="E15" s="303"/>
      <c r="F15" s="304"/>
      <c r="G15" s="17" t="s">
        <v>9</v>
      </c>
      <c r="H15" s="302" t="s">
        <v>10</v>
      </c>
      <c r="I15" s="304"/>
      <c r="J15" s="12"/>
      <c r="K15" s="1"/>
    </row>
    <row r="16" spans="2:11" ht="19.5" customHeight="1" x14ac:dyDescent="0.2">
      <c r="B16" s="12"/>
      <c r="C16" s="12"/>
      <c r="D16" s="294" t="s">
        <v>18</v>
      </c>
      <c r="E16" s="295"/>
      <c r="F16" s="293"/>
      <c r="G16" s="16" t="s">
        <v>19</v>
      </c>
      <c r="H16" s="292">
        <v>0.04</v>
      </c>
      <c r="I16" s="293"/>
      <c r="J16" s="12"/>
      <c r="K16" s="1"/>
    </row>
    <row r="17" spans="2:11" ht="19.5" customHeight="1" x14ac:dyDescent="0.2">
      <c r="B17" s="12"/>
      <c r="C17" s="12"/>
      <c r="D17" s="294" t="s">
        <v>20</v>
      </c>
      <c r="E17" s="295"/>
      <c r="F17" s="293"/>
      <c r="G17" s="16" t="s">
        <v>32</v>
      </c>
      <c r="H17" s="292">
        <v>1.1999999999999999E-3</v>
      </c>
      <c r="I17" s="293"/>
      <c r="J17" s="12"/>
      <c r="K17" s="1"/>
    </row>
    <row r="18" spans="2:11" ht="19.5" customHeight="1" x14ac:dyDescent="0.2">
      <c r="B18" s="12"/>
      <c r="C18" s="12"/>
      <c r="D18" s="294" t="s">
        <v>28</v>
      </c>
      <c r="E18" s="295"/>
      <c r="F18" s="293"/>
      <c r="G18" s="16" t="s">
        <v>21</v>
      </c>
      <c r="H18" s="292">
        <v>9.7000000000000003E-3</v>
      </c>
      <c r="I18" s="293"/>
      <c r="J18" s="12"/>
      <c r="K18" s="1"/>
    </row>
    <row r="19" spans="2:11" ht="19.5" customHeight="1" x14ac:dyDescent="0.2">
      <c r="B19" s="12"/>
      <c r="C19" s="12"/>
      <c r="D19" s="294" t="s">
        <v>22</v>
      </c>
      <c r="E19" s="295"/>
      <c r="F19" s="293"/>
      <c r="G19" s="16" t="s">
        <v>23</v>
      </c>
      <c r="H19" s="292">
        <v>1.23E-2</v>
      </c>
      <c r="I19" s="293"/>
      <c r="J19" s="12"/>
      <c r="K19" s="1"/>
    </row>
    <row r="20" spans="2:11" ht="19.5" customHeight="1" x14ac:dyDescent="0.2">
      <c r="B20" s="12"/>
      <c r="C20" s="12"/>
      <c r="D20" s="294" t="s">
        <v>24</v>
      </c>
      <c r="E20" s="295"/>
      <c r="F20" s="293"/>
      <c r="G20" s="16" t="s">
        <v>25</v>
      </c>
      <c r="H20" s="292">
        <v>7.3999999999999996E-2</v>
      </c>
      <c r="I20" s="293"/>
      <c r="J20" s="12"/>
      <c r="K20" s="1"/>
    </row>
    <row r="21" spans="2:11" ht="19.5" customHeight="1" x14ac:dyDescent="0.2">
      <c r="B21" s="12"/>
      <c r="C21" s="12"/>
      <c r="D21" s="294" t="s">
        <v>29</v>
      </c>
      <c r="E21" s="295"/>
      <c r="F21" s="293"/>
      <c r="G21" s="16" t="s">
        <v>11</v>
      </c>
      <c r="H21" s="292">
        <v>3.6499999999999998E-2</v>
      </c>
      <c r="I21" s="293"/>
      <c r="J21" s="12"/>
      <c r="K21" s="1"/>
    </row>
    <row r="22" spans="2:11" ht="19.5" customHeight="1" x14ac:dyDescent="0.2">
      <c r="B22" s="12"/>
      <c r="C22" s="12"/>
      <c r="D22" s="294" t="s">
        <v>12</v>
      </c>
      <c r="E22" s="295"/>
      <c r="F22" s="293"/>
      <c r="G22" s="16" t="s">
        <v>13</v>
      </c>
      <c r="H22" s="292">
        <f>5%</f>
        <v>0.05</v>
      </c>
      <c r="I22" s="293"/>
      <c r="J22" s="12"/>
      <c r="K22" s="1"/>
    </row>
    <row r="23" spans="2:11" ht="19.5" customHeight="1" x14ac:dyDescent="0.2">
      <c r="B23" s="12"/>
      <c r="C23" s="12"/>
      <c r="D23" s="294" t="s">
        <v>395</v>
      </c>
      <c r="E23" s="295"/>
      <c r="F23" s="293"/>
      <c r="G23" s="16" t="s">
        <v>14</v>
      </c>
      <c r="H23" s="292">
        <v>3.5999999999999997E-2</v>
      </c>
      <c r="I23" s="293"/>
      <c r="J23" s="12"/>
      <c r="K23" s="1"/>
    </row>
    <row r="24" spans="2:11" ht="19.5" customHeight="1" x14ac:dyDescent="0.2">
      <c r="B24" s="12"/>
      <c r="C24" s="12"/>
      <c r="D24" s="255" t="s">
        <v>527</v>
      </c>
      <c r="E24" s="256"/>
      <c r="F24" s="257"/>
      <c r="G24" s="15" t="s">
        <v>15</v>
      </c>
      <c r="H24" s="338">
        <f>(((1+H16+H17+H18)*(1+H19)*(1+H20))/(1-(H21+H22)))-1</f>
        <v>0.25073803960591179</v>
      </c>
      <c r="I24" s="339"/>
      <c r="J24" s="12"/>
      <c r="K24" s="1"/>
    </row>
    <row r="25" spans="2:11" ht="19.5" customHeight="1" x14ac:dyDescent="0.2">
      <c r="B25" s="12"/>
      <c r="C25" s="12"/>
      <c r="D25" s="255" t="s">
        <v>16</v>
      </c>
      <c r="E25" s="256"/>
      <c r="F25" s="257"/>
      <c r="G25" s="15" t="s">
        <v>17</v>
      </c>
      <c r="H25" s="338">
        <f>(((1+H16+H17+H18)*(1+H19)*(1+H20))/(1-(H21+H22+H23)))-1</f>
        <v>0.3020503694358978</v>
      </c>
      <c r="I25" s="340"/>
      <c r="J25" s="12"/>
      <c r="K25" s="1"/>
    </row>
    <row r="26" spans="2:11" ht="54" customHeight="1" x14ac:dyDescent="0.2">
      <c r="B26" s="12"/>
      <c r="C26" s="12"/>
      <c r="D26" s="300"/>
      <c r="E26" s="300"/>
      <c r="F26" s="300"/>
      <c r="G26" s="12"/>
      <c r="H26" s="301"/>
      <c r="I26" s="301"/>
      <c r="J26" s="12"/>
      <c r="K26" s="1"/>
    </row>
    <row r="27" spans="2:11" ht="19.5" customHeight="1" x14ac:dyDescent="0.2">
      <c r="B27" s="12"/>
      <c r="C27" s="299" t="s">
        <v>31</v>
      </c>
      <c r="D27" s="299"/>
      <c r="E27" s="299"/>
      <c r="F27" s="299"/>
      <c r="G27" s="299"/>
      <c r="H27" s="299"/>
      <c r="I27" s="299"/>
      <c r="J27" s="299"/>
      <c r="K27" s="299"/>
    </row>
    <row r="28" spans="2:11" ht="19.5" customHeight="1" x14ac:dyDescent="0.2">
      <c r="B28" s="19"/>
      <c r="C28" s="298" t="s">
        <v>129</v>
      </c>
      <c r="D28" s="298"/>
      <c r="E28" s="298"/>
      <c r="F28" s="298"/>
      <c r="G28" s="298"/>
      <c r="H28" s="298"/>
      <c r="I28" s="298"/>
      <c r="J28" s="298"/>
      <c r="K28" s="298"/>
    </row>
    <row r="29" spans="2:11" ht="19.5" customHeight="1" x14ac:dyDescent="0.2">
      <c r="B29" s="19"/>
      <c r="C29" s="298"/>
      <c r="D29" s="298"/>
      <c r="E29" s="298"/>
      <c r="F29" s="298"/>
      <c r="G29" s="298"/>
      <c r="H29" s="298"/>
      <c r="I29" s="298"/>
      <c r="J29" s="298"/>
      <c r="K29" s="298"/>
    </row>
    <row r="30" spans="2:11" ht="32.25" customHeight="1" x14ac:dyDescent="0.2">
      <c r="B30" s="12"/>
      <c r="C30" s="12"/>
      <c r="D30" s="18"/>
      <c r="E30" s="18"/>
      <c r="F30" s="18"/>
      <c r="G30" s="12"/>
      <c r="H30" s="12"/>
      <c r="I30" s="12"/>
      <c r="J30" s="12"/>
      <c r="K30" s="1"/>
    </row>
    <row r="31" spans="2:11" ht="38.25" customHeight="1" x14ac:dyDescent="0.2">
      <c r="B31" s="12"/>
      <c r="C31" s="12"/>
      <c r="D31" s="18"/>
      <c r="E31" s="18"/>
      <c r="F31" s="18"/>
      <c r="G31" s="12"/>
      <c r="H31" s="12"/>
      <c r="I31" s="12"/>
      <c r="J31" s="12"/>
      <c r="K31" s="1"/>
    </row>
    <row r="32" spans="2:11" ht="51.75" customHeight="1" x14ac:dyDescent="0.2">
      <c r="B32" s="12"/>
      <c r="C32" s="298" t="s">
        <v>131</v>
      </c>
      <c r="D32" s="298"/>
      <c r="E32" s="298"/>
      <c r="F32" s="298"/>
      <c r="G32" s="298"/>
      <c r="H32" s="298"/>
      <c r="I32" s="298"/>
      <c r="J32" s="298"/>
      <c r="K32" s="298"/>
    </row>
    <row r="33" spans="2:11" ht="18" customHeight="1" x14ac:dyDescent="0.2">
      <c r="B33" s="12"/>
      <c r="C33" s="298" t="s">
        <v>254</v>
      </c>
      <c r="D33" s="298"/>
      <c r="E33" s="298"/>
      <c r="F33" s="298"/>
      <c r="G33" s="298"/>
      <c r="H33" s="298"/>
      <c r="I33" s="298"/>
      <c r="J33" s="298"/>
      <c r="K33" s="298"/>
    </row>
    <row r="34" spans="2:11" ht="53.25" customHeight="1" x14ac:dyDescent="0.2">
      <c r="B34" s="12"/>
      <c r="C34" s="298"/>
      <c r="D34" s="298"/>
      <c r="E34" s="298"/>
      <c r="F34" s="298"/>
      <c r="G34" s="298"/>
      <c r="H34" s="298"/>
      <c r="I34" s="298"/>
      <c r="J34" s="298"/>
      <c r="K34" s="298"/>
    </row>
    <row r="35" spans="2:11" ht="19.5" customHeight="1" x14ac:dyDescent="0.2">
      <c r="B35" s="12"/>
      <c r="C35" s="12"/>
      <c r="D35" s="18"/>
      <c r="E35" s="297" t="s">
        <v>33</v>
      </c>
      <c r="F35" s="297"/>
      <c r="G35" s="297"/>
      <c r="H35" s="297"/>
      <c r="I35" s="297"/>
      <c r="J35" s="12"/>
      <c r="K35" s="1"/>
    </row>
    <row r="36" spans="2:11" ht="24" customHeight="1" x14ac:dyDescent="0.2">
      <c r="B36" s="12"/>
      <c r="C36" s="12"/>
      <c r="D36" s="18"/>
      <c r="E36" s="20" t="s">
        <v>34</v>
      </c>
      <c r="F36" s="20" t="s">
        <v>35</v>
      </c>
      <c r="G36" s="20" t="s">
        <v>36</v>
      </c>
      <c r="H36" s="307" t="s">
        <v>37</v>
      </c>
      <c r="I36" s="307"/>
      <c r="J36" s="12"/>
      <c r="K36" s="1"/>
    </row>
    <row r="37" spans="2:11" ht="19.5" customHeight="1" x14ac:dyDescent="0.2">
      <c r="B37" s="12"/>
      <c r="C37" s="12"/>
      <c r="D37" s="18"/>
      <c r="E37" s="16" t="s">
        <v>38</v>
      </c>
      <c r="F37" s="21">
        <f>H24</f>
        <v>0.25073803960591179</v>
      </c>
      <c r="G37" s="22"/>
      <c r="H37" s="308"/>
      <c r="I37" s="308"/>
      <c r="J37" s="12"/>
      <c r="K37" s="1"/>
    </row>
    <row r="38" spans="2:11" ht="19.5" customHeight="1" x14ac:dyDescent="0.2">
      <c r="B38" s="12"/>
      <c r="C38" s="12"/>
      <c r="D38" s="18"/>
      <c r="E38" s="16" t="s">
        <v>39</v>
      </c>
      <c r="F38" s="21">
        <f>H25</f>
        <v>0.3020503694358978</v>
      </c>
      <c r="G38" s="22"/>
      <c r="H38" s="309"/>
      <c r="I38" s="309"/>
      <c r="J38" s="12"/>
      <c r="K38" s="1"/>
    </row>
    <row r="39" spans="2:11" ht="17.25" customHeight="1" x14ac:dyDescent="0.2">
      <c r="B39" s="12"/>
      <c r="C39" s="12"/>
      <c r="D39" s="18"/>
      <c r="E39" s="18"/>
      <c r="F39" s="23"/>
      <c r="G39" s="24"/>
      <c r="H39" s="24"/>
      <c r="I39" s="24"/>
      <c r="J39" s="12"/>
      <c r="K39" s="1"/>
    </row>
    <row r="40" spans="2:11" ht="64.5" customHeight="1" x14ac:dyDescent="0.2">
      <c r="B40" s="2"/>
      <c r="C40" s="298" t="s">
        <v>264</v>
      </c>
      <c r="D40" s="306"/>
      <c r="E40" s="306"/>
      <c r="F40" s="306"/>
      <c r="G40" s="306"/>
      <c r="H40" s="306"/>
      <c r="I40" s="306"/>
      <c r="J40" s="306"/>
      <c r="K40" s="306"/>
    </row>
    <row r="41" spans="2:11" ht="93" customHeight="1" x14ac:dyDescent="0.2">
      <c r="B41" s="7"/>
      <c r="C41" s="7"/>
      <c r="D41" s="7"/>
      <c r="E41" s="9"/>
      <c r="F41" s="7"/>
      <c r="G41" s="8"/>
      <c r="H41" s="7"/>
      <c r="I41" s="7"/>
      <c r="J41" s="7"/>
      <c r="K41" s="1"/>
    </row>
    <row r="42" spans="2:11" ht="14.25" customHeight="1" x14ac:dyDescent="0.2">
      <c r="B42" s="7"/>
      <c r="C42" s="275" t="s">
        <v>151</v>
      </c>
      <c r="D42" s="275"/>
      <c r="E42" s="252" t="s">
        <v>4</v>
      </c>
      <c r="F42" s="252"/>
      <c r="G42" s="252"/>
      <c r="H42" s="252"/>
      <c r="I42" s="275"/>
      <c r="J42" s="275"/>
      <c r="K42" s="275"/>
    </row>
    <row r="43" spans="2:11" x14ac:dyDescent="0.2">
      <c r="B43" s="7"/>
      <c r="C43" s="276" t="s">
        <v>3</v>
      </c>
      <c r="D43" s="276"/>
      <c r="E43" s="254" t="s">
        <v>6</v>
      </c>
      <c r="F43" s="254"/>
      <c r="G43" s="254"/>
      <c r="H43" s="254"/>
      <c r="I43" s="11" t="s">
        <v>5</v>
      </c>
      <c r="J43" s="7"/>
      <c r="K43" s="1"/>
    </row>
    <row r="44" spans="2:11" x14ac:dyDescent="0.2">
      <c r="B44" s="7"/>
      <c r="C44" s="10"/>
      <c r="D44" s="7"/>
      <c r="E44" s="250"/>
      <c r="F44" s="250"/>
      <c r="G44" s="250"/>
      <c r="H44" s="250"/>
      <c r="I44" s="7"/>
      <c r="J44" s="7"/>
      <c r="K44" s="1"/>
    </row>
    <row r="45" spans="2:11" ht="14.25" customHeight="1" x14ac:dyDescent="0.2">
      <c r="B45" s="7"/>
      <c r="C45" s="10"/>
      <c r="D45" s="7"/>
      <c r="E45" s="250"/>
      <c r="F45" s="250"/>
      <c r="G45" s="250"/>
      <c r="H45" s="250"/>
      <c r="I45" s="7"/>
      <c r="J45" s="7"/>
      <c r="K45" s="1"/>
    </row>
    <row r="46" spans="2:11" x14ac:dyDescent="0.2">
      <c r="B46" s="7"/>
      <c r="C46" s="10"/>
      <c r="D46" s="7"/>
      <c r="E46" s="250"/>
      <c r="F46" s="250"/>
      <c r="G46" s="250"/>
      <c r="H46" s="250"/>
      <c r="I46" s="7"/>
      <c r="J46" s="7"/>
      <c r="K46" s="1"/>
    </row>
  </sheetData>
  <mergeCells count="52">
    <mergeCell ref="F8:K8"/>
    <mergeCell ref="C40:K40"/>
    <mergeCell ref="D24:F24"/>
    <mergeCell ref="D25:F25"/>
    <mergeCell ref="H22:I22"/>
    <mergeCell ref="H23:I23"/>
    <mergeCell ref="H24:I24"/>
    <mergeCell ref="H25:I25"/>
    <mergeCell ref="E35:I35"/>
    <mergeCell ref="H36:I36"/>
    <mergeCell ref="H37:I37"/>
    <mergeCell ref="H38:I38"/>
    <mergeCell ref="C32:K32"/>
    <mergeCell ref="E46:H46"/>
    <mergeCell ref="E43:H43"/>
    <mergeCell ref="E44:H44"/>
    <mergeCell ref="E45:H45"/>
    <mergeCell ref="C42:D42"/>
    <mergeCell ref="C43:D43"/>
    <mergeCell ref="E42:H42"/>
    <mergeCell ref="D2:I2"/>
    <mergeCell ref="D3:I3"/>
    <mergeCell ref="D4:I4"/>
    <mergeCell ref="D5:I5"/>
    <mergeCell ref="D26:F26"/>
    <mergeCell ref="H26:I26"/>
    <mergeCell ref="D15:F15"/>
    <mergeCell ref="D16:F16"/>
    <mergeCell ref="D17:F17"/>
    <mergeCell ref="D18:F18"/>
    <mergeCell ref="D19:F19"/>
    <mergeCell ref="H21:I21"/>
    <mergeCell ref="H15:I15"/>
    <mergeCell ref="H16:I16"/>
    <mergeCell ref="B11:J11"/>
    <mergeCell ref="D20:F20"/>
    <mergeCell ref="I42:K42"/>
    <mergeCell ref="B7:E7"/>
    <mergeCell ref="B8:E8"/>
    <mergeCell ref="B9:E9"/>
    <mergeCell ref="H17:I17"/>
    <mergeCell ref="H18:I18"/>
    <mergeCell ref="D21:F21"/>
    <mergeCell ref="D13:I13"/>
    <mergeCell ref="D14:I14"/>
    <mergeCell ref="C33:K34"/>
    <mergeCell ref="C28:K29"/>
    <mergeCell ref="H20:I20"/>
    <mergeCell ref="H19:I19"/>
    <mergeCell ref="D22:F22"/>
    <mergeCell ref="D23:F23"/>
    <mergeCell ref="C27:K27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 xml:space="preserve">&amp;L
 &amp;C &amp;R
</oddHeader>
    <oddFooter>&amp;L &amp;C &amp;R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4"/>
  <sheetViews>
    <sheetView showOutlineSymbols="0" showWhiteSpace="0" zoomScale="70" zoomScaleNormal="70" workbookViewId="0">
      <selection activeCell="J19" sqref="J19"/>
    </sheetView>
  </sheetViews>
  <sheetFormatPr defaultRowHeight="14.25" x14ac:dyDescent="0.2"/>
  <cols>
    <col min="1" max="1" width="3" style="1" customWidth="1"/>
    <col min="2" max="2" width="9" style="3" customWidth="1"/>
    <col min="3" max="3" width="36.625" style="105" customWidth="1"/>
    <col min="4" max="4" width="17.375" style="3" customWidth="1"/>
    <col min="5" max="5" width="27" style="136" customWidth="1"/>
    <col min="6" max="6" width="31" style="136" customWidth="1"/>
    <col min="7" max="7" width="2.875" style="1" customWidth="1"/>
  </cols>
  <sheetData>
    <row r="1" spans="2:9" x14ac:dyDescent="0.2">
      <c r="B1" s="2"/>
      <c r="C1" s="113"/>
      <c r="D1" s="2"/>
      <c r="E1" s="131"/>
      <c r="F1" s="131"/>
    </row>
    <row r="2" spans="2:9" x14ac:dyDescent="0.2">
      <c r="B2" s="2"/>
      <c r="C2" s="113"/>
      <c r="D2" s="25" t="s">
        <v>0</v>
      </c>
      <c r="E2" s="131"/>
      <c r="F2" s="25"/>
    </row>
    <row r="3" spans="2:9" x14ac:dyDescent="0.2">
      <c r="B3" s="2"/>
      <c r="C3" s="113"/>
      <c r="D3" s="25" t="s">
        <v>255</v>
      </c>
      <c r="E3" s="131"/>
      <c r="F3" s="25"/>
    </row>
    <row r="4" spans="2:9" x14ac:dyDescent="0.2">
      <c r="B4" s="2"/>
      <c r="C4" s="113"/>
      <c r="D4" s="25" t="s">
        <v>1</v>
      </c>
      <c r="E4" s="131"/>
      <c r="F4" s="25"/>
    </row>
    <row r="5" spans="2:9" x14ac:dyDescent="0.2">
      <c r="B5" s="2"/>
      <c r="C5" s="113"/>
      <c r="D5" s="25" t="s">
        <v>2</v>
      </c>
      <c r="E5" s="131"/>
      <c r="F5" s="25"/>
    </row>
    <row r="6" spans="2:9" ht="14.25" customHeight="1" thickBot="1" x14ac:dyDescent="0.25">
      <c r="B6" s="2"/>
      <c r="C6" s="113"/>
      <c r="D6" s="2"/>
      <c r="E6" s="131"/>
      <c r="F6" s="131"/>
    </row>
    <row r="7" spans="2:9" x14ac:dyDescent="0.2">
      <c r="B7" s="152" t="s">
        <v>324</v>
      </c>
      <c r="C7" s="132"/>
      <c r="D7" s="143"/>
      <c r="E7" s="132" t="s">
        <v>252</v>
      </c>
      <c r="F7" s="242"/>
    </row>
    <row r="8" spans="2:9" x14ac:dyDescent="0.2">
      <c r="B8" s="102" t="s">
        <v>325</v>
      </c>
      <c r="C8" s="26"/>
      <c r="D8" s="153"/>
      <c r="E8" s="265" t="s">
        <v>514</v>
      </c>
      <c r="F8" s="266"/>
    </row>
    <row r="9" spans="2:9" ht="15" thickBot="1" x14ac:dyDescent="0.25">
      <c r="B9" s="146" t="s">
        <v>326</v>
      </c>
      <c r="C9" s="154"/>
      <c r="D9" s="147"/>
      <c r="E9" s="133" t="s">
        <v>531</v>
      </c>
      <c r="F9" s="243"/>
    </row>
    <row r="10" spans="2:9" x14ac:dyDescent="0.2">
      <c r="B10" s="2"/>
      <c r="C10" s="113"/>
      <c r="D10" s="2"/>
      <c r="E10" s="131"/>
      <c r="F10" s="131"/>
    </row>
    <row r="11" spans="2:9" ht="19.5" customHeight="1" x14ac:dyDescent="0.2">
      <c r="B11" s="27"/>
      <c r="C11" s="256" t="s">
        <v>128</v>
      </c>
      <c r="D11" s="256"/>
      <c r="E11" s="256"/>
      <c r="F11" s="257"/>
    </row>
    <row r="12" spans="2:9" ht="22.5" customHeight="1" x14ac:dyDescent="0.2">
      <c r="B12" s="2"/>
      <c r="C12" s="113"/>
      <c r="D12" s="2"/>
      <c r="E12" s="131"/>
      <c r="F12" s="131"/>
    </row>
    <row r="13" spans="2:9" ht="15" x14ac:dyDescent="0.2">
      <c r="B13" s="111" t="s">
        <v>121</v>
      </c>
      <c r="C13" s="114" t="s">
        <v>108</v>
      </c>
      <c r="D13" s="111" t="s">
        <v>127</v>
      </c>
      <c r="E13" s="318" t="s">
        <v>126</v>
      </c>
      <c r="F13" s="319"/>
    </row>
    <row r="14" spans="2:9" ht="29.25" customHeight="1" thickBot="1" x14ac:dyDescent="0.25">
      <c r="B14" s="169" t="s">
        <v>119</v>
      </c>
      <c r="C14" s="169" t="s">
        <v>67</v>
      </c>
      <c r="D14" s="170"/>
      <c r="E14" s="312"/>
      <c r="F14" s="313"/>
    </row>
    <row r="15" spans="2:9" ht="30" customHeight="1" thickTop="1" thickBot="1" x14ac:dyDescent="0.25">
      <c r="B15" s="169" t="s">
        <v>118</v>
      </c>
      <c r="C15" s="169" t="s">
        <v>61</v>
      </c>
      <c r="D15" s="170"/>
      <c r="E15" s="312"/>
      <c r="F15" s="313"/>
    </row>
    <row r="16" spans="2:9" ht="31.5" customHeight="1" thickTop="1" thickBot="1" x14ac:dyDescent="0.25">
      <c r="B16" s="169" t="s">
        <v>117</v>
      </c>
      <c r="C16" s="169" t="s">
        <v>421</v>
      </c>
      <c r="D16" s="170"/>
      <c r="E16" s="320"/>
      <c r="F16" s="321"/>
      <c r="I16" s="232"/>
    </row>
    <row r="17" spans="2:6" ht="29.25" customHeight="1" thickTop="1" thickBot="1" x14ac:dyDescent="0.25">
      <c r="B17" s="169" t="s">
        <v>116</v>
      </c>
      <c r="C17" s="169" t="s">
        <v>284</v>
      </c>
      <c r="D17" s="170"/>
      <c r="E17" s="312"/>
      <c r="F17" s="313"/>
    </row>
    <row r="18" spans="2:6" ht="30.75" customHeight="1" thickTop="1" thickBot="1" x14ac:dyDescent="0.25">
      <c r="B18" s="169" t="s">
        <v>115</v>
      </c>
      <c r="C18" s="169" t="s">
        <v>327</v>
      </c>
      <c r="D18" s="170"/>
      <c r="E18" s="312"/>
      <c r="F18" s="313"/>
    </row>
    <row r="19" spans="2:6" ht="27.75" customHeight="1" thickTop="1" thickBot="1" x14ac:dyDescent="0.25">
      <c r="B19" s="169" t="s">
        <v>114</v>
      </c>
      <c r="C19" s="169" t="s">
        <v>386</v>
      </c>
      <c r="D19" s="170"/>
      <c r="E19" s="312"/>
      <c r="F19" s="313"/>
    </row>
    <row r="20" spans="2:6" ht="30.75" customHeight="1" thickTop="1" thickBot="1" x14ac:dyDescent="0.25">
      <c r="B20" s="169" t="s">
        <v>113</v>
      </c>
      <c r="C20" s="169" t="s">
        <v>50</v>
      </c>
      <c r="D20" s="170"/>
      <c r="E20" s="312"/>
      <c r="F20" s="313"/>
    </row>
    <row r="21" spans="2:6" ht="30" customHeight="1" thickTop="1" thickBot="1" x14ac:dyDescent="0.25">
      <c r="B21" s="169" t="s">
        <v>112</v>
      </c>
      <c r="C21" s="169" t="s">
        <v>44</v>
      </c>
      <c r="D21" s="170"/>
      <c r="E21" s="312"/>
      <c r="F21" s="313"/>
    </row>
    <row r="22" spans="2:6" ht="15" thickTop="1" x14ac:dyDescent="0.2">
      <c r="B22" s="273" t="s">
        <v>60</v>
      </c>
      <c r="C22" s="273"/>
      <c r="D22" s="7"/>
      <c r="E22" s="310"/>
      <c r="F22" s="310"/>
    </row>
    <row r="23" spans="2:6" ht="16.5" customHeight="1" x14ac:dyDescent="0.2">
      <c r="B23" s="273" t="s">
        <v>125</v>
      </c>
      <c r="C23" s="273"/>
      <c r="D23" s="7"/>
      <c r="E23" s="311"/>
      <c r="F23" s="310"/>
    </row>
    <row r="24" spans="2:6" ht="14.25" customHeight="1" x14ac:dyDescent="0.2">
      <c r="B24" s="273" t="s">
        <v>124</v>
      </c>
      <c r="C24" s="273"/>
      <c r="D24" s="7"/>
      <c r="E24" s="310"/>
      <c r="F24" s="310"/>
    </row>
    <row r="25" spans="2:6" ht="17.25" customHeight="1" x14ac:dyDescent="0.2">
      <c r="B25" s="273" t="s">
        <v>123</v>
      </c>
      <c r="C25" s="273"/>
      <c r="D25" s="7"/>
      <c r="E25" s="311"/>
      <c r="F25" s="310"/>
    </row>
    <row r="26" spans="2:6" x14ac:dyDescent="0.2">
      <c r="B26" s="2"/>
      <c r="C26" s="113"/>
      <c r="D26" s="2"/>
      <c r="E26" s="131"/>
      <c r="F26" s="131"/>
    </row>
    <row r="27" spans="2:6" ht="21" customHeight="1" x14ac:dyDescent="0.2">
      <c r="B27" s="7"/>
      <c r="C27" s="98"/>
      <c r="D27" s="97"/>
      <c r="E27" s="134"/>
      <c r="F27" s="134"/>
    </row>
    <row r="28" spans="2:6" ht="13.5" customHeight="1" x14ac:dyDescent="0.2">
      <c r="B28" s="7"/>
      <c r="C28" s="98"/>
      <c r="D28" s="315"/>
      <c r="E28" s="315"/>
      <c r="F28" s="134"/>
    </row>
    <row r="29" spans="2:6" ht="13.5" customHeight="1" x14ac:dyDescent="0.2">
      <c r="B29" s="112" t="s">
        <v>151</v>
      </c>
      <c r="C29" s="84"/>
      <c r="D29" s="316"/>
      <c r="E29" s="316"/>
      <c r="F29" s="245"/>
    </row>
    <row r="30" spans="2:6" ht="13.5" customHeight="1" x14ac:dyDescent="0.2">
      <c r="B30" s="109" t="s">
        <v>3</v>
      </c>
      <c r="C30" s="110"/>
      <c r="D30" s="317" t="s">
        <v>6</v>
      </c>
      <c r="E30" s="317"/>
      <c r="F30" s="109" t="s">
        <v>5</v>
      </c>
    </row>
    <row r="31" spans="2:6" ht="12" customHeight="1" x14ac:dyDescent="0.2">
      <c r="B31" s="7"/>
      <c r="C31" s="115"/>
      <c r="D31" s="314"/>
      <c r="E31" s="314"/>
      <c r="F31" s="137"/>
    </row>
    <row r="32" spans="2:6" ht="13.5" customHeight="1" x14ac:dyDescent="0.2">
      <c r="B32" s="7"/>
      <c r="C32" s="110"/>
      <c r="D32" s="314"/>
      <c r="E32" s="314"/>
      <c r="F32" s="137"/>
    </row>
    <row r="33" spans="2:6" ht="13.5" customHeight="1" x14ac:dyDescent="0.2">
      <c r="B33" s="7"/>
      <c r="C33" s="110"/>
      <c r="D33" s="314"/>
      <c r="E33" s="314"/>
      <c r="F33" s="137"/>
    </row>
    <row r="34" spans="2:6" x14ac:dyDescent="0.2">
      <c r="D34" s="108"/>
      <c r="E34" s="135"/>
    </row>
  </sheetData>
  <mergeCells count="24">
    <mergeCell ref="D32:E32"/>
    <mergeCell ref="D33:E33"/>
    <mergeCell ref="E8:F8"/>
    <mergeCell ref="C11:F11"/>
    <mergeCell ref="B22:C22"/>
    <mergeCell ref="B23:C23"/>
    <mergeCell ref="B24:C24"/>
    <mergeCell ref="B25:C25"/>
    <mergeCell ref="D28:E29"/>
    <mergeCell ref="D30:E30"/>
    <mergeCell ref="D31:E31"/>
    <mergeCell ref="E13:F13"/>
    <mergeCell ref="E14:F14"/>
    <mergeCell ref="E15:F15"/>
    <mergeCell ref="E16:F16"/>
    <mergeCell ref="E17:F17"/>
    <mergeCell ref="E24:F24"/>
    <mergeCell ref="E25:F25"/>
    <mergeCell ref="E22:F22"/>
    <mergeCell ref="E23:F23"/>
    <mergeCell ref="E18:F18"/>
    <mergeCell ref="E19:F19"/>
    <mergeCell ref="E20:F20"/>
    <mergeCell ref="E21:F2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 xml:space="preserve">&amp;L
 &amp;C &amp;R
</oddHeader>
    <oddFooter>&amp;L &amp;C &amp;R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M304"/>
  <sheetViews>
    <sheetView zoomScaleNormal="100" zoomScaleSheetLayoutView="100" workbookViewId="0">
      <selection activeCell="L228" sqref="L228"/>
    </sheetView>
  </sheetViews>
  <sheetFormatPr defaultColWidth="9" defaultRowHeight="12.75" x14ac:dyDescent="0.2"/>
  <cols>
    <col min="1" max="1" width="2.75" style="28" customWidth="1"/>
    <col min="2" max="2" width="4.375" style="28" customWidth="1"/>
    <col min="3" max="3" width="14.125" style="28" customWidth="1"/>
    <col min="4" max="4" width="21.875" style="28" customWidth="1"/>
    <col min="5" max="5" width="12.5" style="28" customWidth="1"/>
    <col min="6" max="6" width="6.875" style="28" customWidth="1"/>
    <col min="7" max="7" width="10.375" style="28" customWidth="1"/>
    <col min="8" max="8" width="9.125" style="28" customWidth="1"/>
    <col min="9" max="9" width="10.875" style="28" customWidth="1"/>
    <col min="10" max="10" width="8.375" style="28" customWidth="1"/>
    <col min="11" max="11" width="6.875" style="28" customWidth="1"/>
    <col min="12" max="13" width="7.375" style="28" customWidth="1"/>
    <col min="14" max="14" width="6.625" style="28" customWidth="1"/>
    <col min="15" max="15" width="7.5" style="28" customWidth="1"/>
    <col min="16" max="16" width="4.75" style="28" customWidth="1"/>
    <col min="17" max="17" width="2.125" style="28" customWidth="1"/>
    <col min="18" max="18" width="9" style="28"/>
    <col min="19" max="19" width="7.25" style="28" customWidth="1"/>
    <col min="20" max="20" width="4.875" style="28" customWidth="1"/>
    <col min="21" max="21" width="3.875" style="28" customWidth="1"/>
    <col min="22" max="22" width="4.625" style="28" customWidth="1"/>
    <col min="23" max="23" width="2.5" style="28" customWidth="1"/>
    <col min="24" max="24" width="17.375" style="28" customWidth="1"/>
    <col min="25" max="16384" width="9" style="28"/>
  </cols>
  <sheetData>
    <row r="1" spans="2:39" x14ac:dyDescent="0.2">
      <c r="B1" s="73"/>
      <c r="C1" s="72"/>
      <c r="D1" s="80"/>
      <c r="E1" s="29"/>
      <c r="F1" s="29"/>
      <c r="G1" s="29"/>
      <c r="H1" s="29"/>
      <c r="I1" s="56"/>
      <c r="J1" s="50"/>
      <c r="K1" s="56"/>
      <c r="L1" s="48"/>
      <c r="M1" s="56"/>
      <c r="N1" s="29"/>
      <c r="O1" s="56"/>
      <c r="P1" s="29"/>
      <c r="Q1" s="29"/>
      <c r="R1" s="56"/>
      <c r="S1" s="48"/>
      <c r="T1" s="56"/>
      <c r="U1" s="29"/>
      <c r="V1" s="29"/>
      <c r="W1" s="29"/>
      <c r="X1" s="29"/>
    </row>
    <row r="2" spans="2:39" x14ac:dyDescent="0.2">
      <c r="B2" s="322" t="s">
        <v>71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</row>
    <row r="3" spans="2:39" x14ac:dyDescent="0.2">
      <c r="B3" s="322" t="s">
        <v>255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</row>
    <row r="4" spans="2:39" x14ac:dyDescent="0.2">
      <c r="B4" s="322" t="s">
        <v>70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</row>
    <row r="5" spans="2:39" x14ac:dyDescent="0.2">
      <c r="B5" s="322" t="s">
        <v>2</v>
      </c>
      <c r="C5" s="322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</row>
    <row r="6" spans="2:39" ht="13.5" thickBot="1" x14ac:dyDescent="0.25"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</row>
    <row r="7" spans="2:39" x14ac:dyDescent="0.2">
      <c r="B7" s="155" t="s">
        <v>273</v>
      </c>
      <c r="C7" s="82"/>
      <c r="D7" s="156"/>
      <c r="E7" s="156"/>
      <c r="F7" s="156"/>
      <c r="G7" s="156"/>
      <c r="H7" s="156"/>
      <c r="I7" s="157" t="s">
        <v>253</v>
      </c>
      <c r="J7" s="156"/>
      <c r="K7" s="156"/>
      <c r="L7" s="157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8"/>
    </row>
    <row r="8" spans="2:39" x14ac:dyDescent="0.2">
      <c r="B8" s="329" t="s">
        <v>333</v>
      </c>
      <c r="C8" s="330"/>
      <c r="D8" s="330"/>
      <c r="E8" s="330"/>
      <c r="F8" s="330"/>
      <c r="G8" s="330"/>
      <c r="H8" s="330"/>
      <c r="I8" s="327" t="s">
        <v>307</v>
      </c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8"/>
    </row>
    <row r="9" spans="2:39" ht="13.5" thickBot="1" x14ac:dyDescent="0.25">
      <c r="B9" s="159" t="s">
        <v>319</v>
      </c>
      <c r="C9" s="160"/>
      <c r="D9" s="161"/>
      <c r="E9" s="161"/>
      <c r="F9" s="161"/>
      <c r="G9" s="161"/>
      <c r="H9" s="161"/>
      <c r="I9" s="162" t="s">
        <v>256</v>
      </c>
      <c r="J9" s="161"/>
      <c r="K9" s="161"/>
      <c r="L9" s="162"/>
      <c r="M9" s="161"/>
      <c r="N9" s="161"/>
      <c r="O9" s="163"/>
      <c r="P9" s="161"/>
      <c r="Q9" s="161"/>
      <c r="R9" s="163"/>
      <c r="S9" s="161"/>
      <c r="T9" s="161"/>
      <c r="U9" s="161"/>
      <c r="V9" s="161"/>
      <c r="W9" s="161"/>
      <c r="X9" s="164"/>
    </row>
    <row r="10" spans="2:39" x14ac:dyDescent="0.2">
      <c r="B10" s="73"/>
      <c r="C10" s="72"/>
      <c r="D10" s="80"/>
      <c r="E10" s="29"/>
      <c r="F10" s="29"/>
      <c r="G10" s="29"/>
      <c r="H10" s="29"/>
      <c r="I10" s="56"/>
      <c r="J10" s="50"/>
      <c r="K10" s="56"/>
      <c r="L10" s="48"/>
      <c r="M10" s="56"/>
      <c r="N10" s="29"/>
      <c r="O10" s="56"/>
      <c r="P10" s="29"/>
      <c r="Q10" s="29"/>
      <c r="R10" s="56"/>
      <c r="S10" s="48"/>
      <c r="T10" s="56"/>
      <c r="U10" s="29"/>
      <c r="V10" s="29"/>
      <c r="W10" s="29"/>
      <c r="X10" s="29"/>
    </row>
    <row r="11" spans="2:39" ht="18.75" x14ac:dyDescent="0.2">
      <c r="B11" s="324" t="s">
        <v>69</v>
      </c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6"/>
    </row>
    <row r="12" spans="2:39" ht="11.25" customHeight="1" x14ac:dyDescent="0.2"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spans="2:39" ht="25.5" customHeight="1" x14ac:dyDescent="0.2">
      <c r="B13" s="334" t="s">
        <v>512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</row>
    <row r="14" spans="2:39" ht="16.5" customHeight="1" x14ac:dyDescent="0.2">
      <c r="B14" s="335" t="s">
        <v>518</v>
      </c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118"/>
    </row>
    <row r="15" spans="2:39" x14ac:dyDescent="0.2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Q15" s="73"/>
      <c r="R15" s="72"/>
      <c r="S15" s="80"/>
      <c r="T15" s="29"/>
      <c r="U15" s="29"/>
      <c r="V15" s="29"/>
      <c r="W15" s="29"/>
      <c r="X15" s="56"/>
      <c r="Y15" s="56"/>
      <c r="Z15" s="48"/>
      <c r="AA15" s="56"/>
      <c r="AB15" s="29"/>
      <c r="AC15" s="56"/>
      <c r="AD15" s="29"/>
      <c r="AE15" s="29"/>
      <c r="AF15" s="56"/>
      <c r="AG15" s="48"/>
      <c r="AH15" s="56"/>
      <c r="AI15" s="29"/>
      <c r="AJ15" s="29"/>
      <c r="AK15" s="29"/>
      <c r="AL15" s="29"/>
      <c r="AM15" s="29"/>
    </row>
    <row r="16" spans="2:39" x14ac:dyDescent="0.2">
      <c r="B16" s="61" t="s">
        <v>68</v>
      </c>
      <c r="C16" s="60"/>
      <c r="D16" s="60" t="s">
        <v>67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59"/>
    </row>
    <row r="17" spans="2:24" x14ac:dyDescent="0.2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</row>
    <row r="18" spans="2:24" x14ac:dyDescent="0.2">
      <c r="B18" s="52" t="s">
        <v>66</v>
      </c>
      <c r="C18" s="79">
        <v>103689</v>
      </c>
      <c r="D18" s="52" t="s">
        <v>262</v>
      </c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</row>
    <row r="19" spans="2:24" x14ac:dyDescent="0.2">
      <c r="B19" s="52"/>
      <c r="C19" s="52"/>
      <c r="D19" s="52"/>
      <c r="E19" s="52"/>
      <c r="F19" s="52"/>
      <c r="G19" s="52"/>
      <c r="H19" s="52"/>
      <c r="I19" s="57"/>
      <c r="J19" s="57"/>
      <c r="K19" s="57"/>
      <c r="L19" s="57"/>
      <c r="M19" s="57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</row>
    <row r="20" spans="2:24" x14ac:dyDescent="0.2">
      <c r="B20" s="52"/>
      <c r="C20" s="52"/>
      <c r="D20" s="68"/>
      <c r="E20" s="53" t="s">
        <v>65</v>
      </c>
      <c r="F20" s="53"/>
      <c r="G20" s="53" t="s">
        <v>48</v>
      </c>
      <c r="H20" s="53"/>
      <c r="I20" s="53" t="s">
        <v>49</v>
      </c>
      <c r="J20" s="52"/>
      <c r="K20" s="57"/>
      <c r="L20" s="52"/>
      <c r="M20" s="57"/>
      <c r="N20" s="57"/>
      <c r="O20" s="57"/>
      <c r="P20" s="57"/>
      <c r="Q20" s="52"/>
      <c r="R20" s="57"/>
      <c r="S20" s="52"/>
      <c r="T20" s="57"/>
      <c r="U20" s="52"/>
      <c r="V20" s="52"/>
      <c r="W20" s="52"/>
      <c r="X20" s="52"/>
    </row>
    <row r="21" spans="2:24" x14ac:dyDescent="0.2">
      <c r="B21" s="29"/>
      <c r="C21" s="29"/>
      <c r="D21" s="78" t="s">
        <v>263</v>
      </c>
      <c r="E21" s="34">
        <v>3</v>
      </c>
      <c r="F21" s="48" t="s">
        <v>46</v>
      </c>
      <c r="G21" s="34">
        <v>2</v>
      </c>
      <c r="H21" s="77" t="s">
        <v>45</v>
      </c>
      <c r="I21" s="55">
        <f>E21*G21</f>
        <v>6</v>
      </c>
      <c r="J21" s="29"/>
      <c r="K21" s="81"/>
      <c r="L21" s="48"/>
      <c r="M21" s="71"/>
      <c r="N21" s="48"/>
      <c r="O21" s="71"/>
      <c r="P21" s="48"/>
      <c r="Q21" s="29"/>
      <c r="R21" s="71"/>
      <c r="S21" s="48"/>
      <c r="T21" s="71"/>
      <c r="U21" s="69"/>
      <c r="V21" s="29"/>
      <c r="W21" s="29"/>
      <c r="X21" s="29"/>
    </row>
    <row r="22" spans="2:24" x14ac:dyDescent="0.2">
      <c r="B22" s="29"/>
      <c r="C22" s="29"/>
      <c r="D22" s="78" t="s">
        <v>64</v>
      </c>
      <c r="E22" s="34">
        <v>1.5</v>
      </c>
      <c r="F22" s="48" t="s">
        <v>46</v>
      </c>
      <c r="G22" s="34">
        <v>1</v>
      </c>
      <c r="H22" s="77" t="s">
        <v>45</v>
      </c>
      <c r="I22" s="55">
        <f>E22*G22</f>
        <v>1.5</v>
      </c>
      <c r="J22" s="29"/>
      <c r="K22" s="71"/>
      <c r="L22" s="48"/>
      <c r="M22" s="71"/>
      <c r="N22" s="48"/>
      <c r="O22" s="71"/>
      <c r="P22" s="48"/>
      <c r="Q22" s="29"/>
      <c r="R22" s="71"/>
      <c r="S22" s="48"/>
      <c r="T22" s="71"/>
      <c r="U22" s="69"/>
      <c r="V22" s="29"/>
      <c r="W22" s="29"/>
      <c r="X22" s="29"/>
    </row>
    <row r="23" spans="2:24" x14ac:dyDescent="0.2">
      <c r="B23" s="29"/>
      <c r="C23" s="29"/>
      <c r="D23" s="78"/>
      <c r="E23" s="34"/>
      <c r="F23" s="48"/>
      <c r="G23" s="34"/>
      <c r="H23" s="77"/>
      <c r="I23" s="55"/>
      <c r="J23" s="29"/>
      <c r="K23" s="71"/>
      <c r="L23" s="48"/>
      <c r="M23" s="71"/>
      <c r="N23" s="48"/>
      <c r="O23" s="71"/>
      <c r="P23" s="48"/>
      <c r="Q23" s="29"/>
      <c r="R23" s="71"/>
      <c r="S23" s="48"/>
      <c r="T23" s="71"/>
      <c r="U23" s="69"/>
      <c r="V23" s="29"/>
      <c r="W23" s="29"/>
      <c r="X23" s="29"/>
    </row>
    <row r="24" spans="2:24" x14ac:dyDescent="0.2">
      <c r="B24" s="29"/>
      <c r="C24" s="29"/>
      <c r="D24" s="29"/>
      <c r="E24" s="34"/>
      <c r="F24" s="29"/>
      <c r="G24" s="49" t="s">
        <v>51</v>
      </c>
      <c r="H24" s="69" t="s">
        <v>63</v>
      </c>
      <c r="I24" s="56">
        <f>I22+I21</f>
        <v>7.5</v>
      </c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spans="2:24" x14ac:dyDescent="0.2">
      <c r="B25" s="29"/>
      <c r="C25" s="29"/>
      <c r="D25" s="29"/>
      <c r="E25" s="34"/>
      <c r="F25" s="29"/>
      <c r="G25" s="49"/>
      <c r="H25" s="69"/>
      <c r="I25" s="56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2:24" x14ac:dyDescent="0.2">
      <c r="B26" s="29"/>
      <c r="C26" s="29"/>
      <c r="D26" s="29"/>
      <c r="E26" s="34"/>
      <c r="F26" s="29"/>
      <c r="G26" s="49"/>
      <c r="H26" s="69"/>
      <c r="I26" s="56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</row>
    <row r="27" spans="2:24" x14ac:dyDescent="0.2">
      <c r="B27" s="52" t="s">
        <v>275</v>
      </c>
      <c r="C27" s="79">
        <v>20100</v>
      </c>
      <c r="D27" s="52" t="s">
        <v>274</v>
      </c>
      <c r="E27" s="34"/>
      <c r="F27" s="29"/>
      <c r="G27" s="49"/>
      <c r="H27" s="69"/>
      <c r="I27" s="56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2:24" x14ac:dyDescent="0.2">
      <c r="B28" s="29"/>
      <c r="C28" s="29"/>
      <c r="D28" s="29"/>
      <c r="E28" s="34"/>
      <c r="F28" s="29"/>
      <c r="G28" s="49"/>
      <c r="H28" s="69"/>
      <c r="I28" s="56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</row>
    <row r="29" spans="2:24" x14ac:dyDescent="0.2">
      <c r="B29" s="29"/>
      <c r="C29" s="29"/>
      <c r="D29" s="231" t="s">
        <v>3</v>
      </c>
      <c r="E29" s="53" t="s">
        <v>267</v>
      </c>
      <c r="F29" s="53"/>
      <c r="G29" s="53" t="s">
        <v>268</v>
      </c>
      <c r="H29" s="53"/>
      <c r="I29" s="53" t="s">
        <v>49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</row>
    <row r="30" spans="2:24" x14ac:dyDescent="0.2">
      <c r="B30" s="29"/>
      <c r="C30" s="29"/>
      <c r="D30" s="78" t="s">
        <v>308</v>
      </c>
      <c r="E30" s="34">
        <v>15.4</v>
      </c>
      <c r="F30" s="48" t="s">
        <v>46</v>
      </c>
      <c r="G30" s="34">
        <v>15.24</v>
      </c>
      <c r="H30" s="77" t="s">
        <v>45</v>
      </c>
      <c r="I30" s="55">
        <f>E30*G30</f>
        <v>234.696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</row>
    <row r="31" spans="2:24" x14ac:dyDescent="0.2">
      <c r="B31" s="29"/>
      <c r="C31" s="29"/>
      <c r="D31" s="78" t="s">
        <v>309</v>
      </c>
      <c r="E31" s="34">
        <v>10.6</v>
      </c>
      <c r="F31" s="48" t="s">
        <v>46</v>
      </c>
      <c r="G31" s="34">
        <v>30.56</v>
      </c>
      <c r="H31" s="77" t="s">
        <v>45</v>
      </c>
      <c r="I31" s="55">
        <f t="shared" ref="I31" si="0">E31*G31</f>
        <v>323.93599999999998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</row>
    <row r="32" spans="2:24" x14ac:dyDescent="0.2">
      <c r="B32" s="29"/>
      <c r="C32" s="29"/>
      <c r="D32" s="78"/>
      <c r="E32" s="34"/>
      <c r="F32" s="48"/>
      <c r="G32" s="34"/>
      <c r="H32" s="77"/>
      <c r="I32" s="55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</row>
    <row r="33" spans="2:24" x14ac:dyDescent="0.2">
      <c r="B33" s="29"/>
      <c r="C33" s="29"/>
      <c r="D33" s="29"/>
      <c r="E33" s="34"/>
      <c r="F33" s="29"/>
      <c r="G33" s="49" t="s">
        <v>51</v>
      </c>
      <c r="H33" s="69" t="s">
        <v>63</v>
      </c>
      <c r="I33" s="56">
        <f>SUM(I30:I31)</f>
        <v>558.63199999999995</v>
      </c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</row>
    <row r="34" spans="2:24" x14ac:dyDescent="0.2">
      <c r="B34" s="29"/>
      <c r="C34" s="29"/>
      <c r="D34" s="29"/>
      <c r="E34" s="34"/>
      <c r="F34" s="29"/>
      <c r="G34" s="49"/>
      <c r="H34" s="69"/>
      <c r="I34" s="56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</row>
    <row r="35" spans="2:24" x14ac:dyDescent="0.2">
      <c r="B35" s="29"/>
      <c r="C35" s="29"/>
      <c r="D35" s="29"/>
      <c r="E35" s="34"/>
      <c r="F35" s="29"/>
      <c r="G35" s="49"/>
      <c r="H35" s="69"/>
      <c r="I35" s="56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spans="2:24" x14ac:dyDescent="0.2">
      <c r="B36" s="29"/>
      <c r="C36" s="29"/>
      <c r="D36" s="29"/>
      <c r="E36" s="34"/>
      <c r="F36" s="29"/>
      <c r="G36" s="49"/>
      <c r="H36" s="69"/>
      <c r="I36" s="56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</row>
    <row r="37" spans="2:24" x14ac:dyDescent="0.2">
      <c r="B37" s="52" t="s">
        <v>277</v>
      </c>
      <c r="C37" s="79">
        <v>20157</v>
      </c>
      <c r="D37" s="52" t="s">
        <v>276</v>
      </c>
      <c r="E37" s="34"/>
      <c r="F37" s="29"/>
      <c r="G37" s="49"/>
      <c r="H37" s="69"/>
      <c r="I37" s="56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</row>
    <row r="38" spans="2:24" x14ac:dyDescent="0.2">
      <c r="B38" s="29"/>
      <c r="C38" s="29"/>
      <c r="D38" s="29"/>
      <c r="E38" s="34"/>
      <c r="F38" s="29"/>
      <c r="G38" s="49"/>
      <c r="H38" s="69"/>
      <c r="I38" s="5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</row>
    <row r="39" spans="2:24" x14ac:dyDescent="0.2">
      <c r="B39" s="29"/>
      <c r="C39" s="29"/>
      <c r="D39" s="68"/>
      <c r="E39" s="53" t="s">
        <v>267</v>
      </c>
      <c r="F39" s="53"/>
      <c r="G39" s="53" t="s">
        <v>268</v>
      </c>
      <c r="H39" s="53"/>
      <c r="I39" s="53" t="s">
        <v>49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</row>
    <row r="40" spans="2:24" x14ac:dyDescent="0.2">
      <c r="B40" s="29"/>
      <c r="C40" s="29"/>
      <c r="D40" s="78" t="s">
        <v>310</v>
      </c>
      <c r="E40" s="34">
        <v>0.4</v>
      </c>
      <c r="F40" s="48" t="s">
        <v>46</v>
      </c>
      <c r="G40" s="34">
        <f>15.4+10.6+10.6</f>
        <v>36.6</v>
      </c>
      <c r="H40" s="77" t="s">
        <v>45</v>
      </c>
      <c r="I40" s="55">
        <f>E40*G40</f>
        <v>14.64</v>
      </c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</row>
    <row r="41" spans="2:24" x14ac:dyDescent="0.2">
      <c r="B41" s="29"/>
      <c r="C41" s="29"/>
      <c r="D41" s="78" t="s">
        <v>311</v>
      </c>
      <c r="E41" s="34">
        <v>0.3</v>
      </c>
      <c r="F41" s="48" t="s">
        <v>46</v>
      </c>
      <c r="G41" s="34">
        <f>15+30.4+35.3</f>
        <v>80.699999999999989</v>
      </c>
      <c r="H41" s="77" t="s">
        <v>45</v>
      </c>
      <c r="I41" s="55">
        <f t="shared" ref="I41" si="1">E41*G41</f>
        <v>24.209999999999997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</row>
    <row r="42" spans="2:24" x14ac:dyDescent="0.2">
      <c r="B42" s="29"/>
      <c r="C42" s="29"/>
      <c r="D42" s="78"/>
      <c r="E42" s="34"/>
      <c r="F42" s="48"/>
      <c r="G42" s="34"/>
      <c r="H42" s="77"/>
      <c r="I42" s="55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</row>
    <row r="43" spans="2:24" x14ac:dyDescent="0.2">
      <c r="B43" s="29"/>
      <c r="C43" s="29"/>
      <c r="D43" s="29"/>
      <c r="E43" s="34"/>
      <c r="F43" s="29"/>
      <c r="G43" s="49" t="s">
        <v>51</v>
      </c>
      <c r="H43" s="69" t="s">
        <v>63</v>
      </c>
      <c r="I43" s="56">
        <f>SUM(I40:I41)</f>
        <v>38.849999999999994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</row>
    <row r="44" spans="2:24" x14ac:dyDescent="0.2">
      <c r="B44" s="29"/>
      <c r="C44" s="29"/>
      <c r="D44" s="29"/>
      <c r="E44" s="34"/>
      <c r="F44" s="29"/>
      <c r="G44" s="49"/>
      <c r="H44" s="69"/>
      <c r="I44" s="56"/>
      <c r="J44" s="29"/>
      <c r="K44" s="29"/>
      <c r="L44" s="186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</row>
    <row r="45" spans="2:24" x14ac:dyDescent="0.2">
      <c r="B45" s="29"/>
      <c r="C45" s="29"/>
      <c r="D45" s="29"/>
      <c r="E45" s="34"/>
      <c r="F45" s="29"/>
      <c r="G45" s="49"/>
      <c r="H45" s="69"/>
      <c r="I45" s="5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</row>
    <row r="46" spans="2:24" x14ac:dyDescent="0.2">
      <c r="B46" s="52" t="s">
        <v>279</v>
      </c>
      <c r="C46" s="79">
        <v>60104</v>
      </c>
      <c r="D46" s="202" t="s">
        <v>278</v>
      </c>
      <c r="E46" s="204"/>
      <c r="F46" s="29"/>
      <c r="G46" s="49"/>
      <c r="H46" s="69"/>
      <c r="I46" s="5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</row>
    <row r="47" spans="2:24" x14ac:dyDescent="0.2">
      <c r="B47" s="29"/>
      <c r="C47" s="29"/>
      <c r="D47" s="29"/>
      <c r="E47" s="34"/>
      <c r="F47" s="29"/>
      <c r="G47" s="49"/>
      <c r="H47" s="69"/>
      <c r="I47" s="56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</row>
    <row r="48" spans="2:24" x14ac:dyDescent="0.2">
      <c r="B48" s="29"/>
      <c r="C48" s="29"/>
      <c r="D48" s="187"/>
      <c r="E48" s="187" t="s">
        <v>48</v>
      </c>
      <c r="F48" s="188"/>
      <c r="G48" s="188"/>
      <c r="H48" s="189"/>
      <c r="I48" s="189"/>
      <c r="J48" s="189"/>
      <c r="K48" s="189"/>
      <c r="L48" s="190"/>
      <c r="M48" s="190"/>
      <c r="N48" s="190"/>
      <c r="O48" s="190"/>
      <c r="P48" s="188"/>
      <c r="Q48" s="188"/>
      <c r="R48" s="188"/>
      <c r="S48" s="188"/>
      <c r="T48" s="29"/>
      <c r="U48" s="29"/>
      <c r="V48" s="29"/>
      <c r="W48" s="29"/>
      <c r="X48" s="29"/>
    </row>
    <row r="49" spans="2:24" x14ac:dyDescent="0.2">
      <c r="B49" s="29"/>
      <c r="C49" s="29"/>
      <c r="D49" s="191" t="s">
        <v>300</v>
      </c>
      <c r="E49" s="192">
        <v>8.1199999999999992</v>
      </c>
      <c r="F49" s="188"/>
      <c r="G49" s="336" t="s">
        <v>301</v>
      </c>
      <c r="H49" s="336"/>
      <c r="I49" s="336"/>
      <c r="J49" s="336"/>
      <c r="K49" s="336"/>
      <c r="L49" s="336"/>
      <c r="M49" s="336"/>
      <c r="N49" s="336"/>
      <c r="O49" s="336"/>
      <c r="P49" s="336"/>
      <c r="Q49" s="336"/>
      <c r="R49" s="336"/>
      <c r="S49" s="336"/>
      <c r="T49" s="29"/>
      <c r="U49" s="29"/>
      <c r="V49" s="29"/>
      <c r="W49" s="29"/>
      <c r="X49" s="29"/>
    </row>
    <row r="50" spans="2:24" x14ac:dyDescent="0.2">
      <c r="B50" s="29"/>
      <c r="C50" s="29"/>
      <c r="D50" s="191"/>
      <c r="E50" s="193"/>
      <c r="F50" s="188"/>
      <c r="G50" s="29" t="s">
        <v>302</v>
      </c>
      <c r="H50" s="37"/>
      <c r="I50" s="37"/>
      <c r="J50" s="37"/>
      <c r="K50" s="37"/>
      <c r="L50" s="57"/>
      <c r="M50" s="57"/>
      <c r="N50" s="57"/>
      <c r="O50" s="57"/>
      <c r="P50" s="29"/>
      <c r="Q50" s="29"/>
      <c r="R50" s="29"/>
      <c r="S50" s="29"/>
      <c r="T50" s="29"/>
      <c r="U50" s="29"/>
      <c r="V50" s="29"/>
      <c r="W50" s="29"/>
      <c r="X50" s="29"/>
    </row>
    <row r="51" spans="2:24" x14ac:dyDescent="0.2">
      <c r="B51" s="29"/>
      <c r="C51" s="29"/>
      <c r="D51" s="195" t="s">
        <v>303</v>
      </c>
      <c r="E51" s="196">
        <v>8.1199999999999992</v>
      </c>
      <c r="F51" s="188"/>
      <c r="G51" s="188"/>
      <c r="H51" s="336" t="s">
        <v>313</v>
      </c>
      <c r="I51" s="336"/>
      <c r="J51" s="336"/>
      <c r="K51" s="336"/>
      <c r="L51" s="336"/>
      <c r="M51" s="336"/>
      <c r="N51" s="336"/>
      <c r="O51" s="336"/>
      <c r="P51" s="336"/>
      <c r="Q51" s="336"/>
      <c r="R51" s="336"/>
      <c r="S51" s="336"/>
      <c r="T51" s="336"/>
      <c r="U51" s="29"/>
      <c r="V51" s="29"/>
      <c r="W51" s="29"/>
      <c r="X51" s="29"/>
    </row>
    <row r="52" spans="2:24" x14ac:dyDescent="0.2">
      <c r="B52" s="29"/>
      <c r="C52" s="29"/>
      <c r="D52" s="197" t="s">
        <v>304</v>
      </c>
      <c r="E52" s="198" t="s">
        <v>314</v>
      </c>
      <c r="F52" s="188"/>
      <c r="G52" s="188"/>
      <c r="H52" s="189"/>
      <c r="I52" s="189"/>
      <c r="J52" s="189"/>
      <c r="K52" s="189"/>
      <c r="L52" s="190"/>
      <c r="M52" s="190"/>
      <c r="N52" s="190"/>
      <c r="O52" s="190"/>
      <c r="P52" s="188"/>
      <c r="Q52" s="188"/>
      <c r="R52" s="188"/>
      <c r="S52" s="188"/>
      <c r="T52" s="29"/>
      <c r="U52" s="29"/>
      <c r="V52" s="29"/>
      <c r="W52" s="29"/>
      <c r="X52" s="29"/>
    </row>
    <row r="53" spans="2:24" x14ac:dyDescent="0.2">
      <c r="B53" s="29"/>
      <c r="C53" s="29"/>
      <c r="D53" s="197" t="s">
        <v>305</v>
      </c>
      <c r="E53" s="196">
        <f>E51*2</f>
        <v>16.239999999999998</v>
      </c>
      <c r="F53" s="188"/>
      <c r="G53" s="188"/>
      <c r="H53" s="189"/>
      <c r="I53" s="189"/>
      <c r="J53" s="189"/>
      <c r="K53" s="189"/>
      <c r="L53" s="190"/>
      <c r="M53" s="190"/>
      <c r="N53" s="190"/>
      <c r="O53" s="190"/>
      <c r="P53" s="188"/>
      <c r="Q53" s="188"/>
      <c r="R53" s="188"/>
      <c r="S53" s="188"/>
      <c r="T53" s="29"/>
      <c r="U53" s="29"/>
      <c r="V53" s="29"/>
      <c r="W53" s="29"/>
      <c r="X53" s="29"/>
    </row>
    <row r="54" spans="2:24" x14ac:dyDescent="0.2">
      <c r="B54" s="29"/>
      <c r="C54" s="29"/>
      <c r="D54" s="197"/>
      <c r="E54" s="196"/>
      <c r="F54" s="188"/>
      <c r="G54" s="188"/>
      <c r="H54" s="189"/>
      <c r="I54" s="189"/>
      <c r="J54" s="189"/>
      <c r="K54" s="189"/>
      <c r="L54" s="190"/>
      <c r="M54" s="190"/>
      <c r="N54" s="190"/>
      <c r="O54" s="190"/>
      <c r="P54" s="188"/>
      <c r="Q54" s="188"/>
      <c r="R54" s="188"/>
      <c r="S54" s="188"/>
      <c r="T54" s="29"/>
      <c r="U54" s="29"/>
      <c r="V54" s="29"/>
      <c r="W54" s="29"/>
      <c r="X54" s="29"/>
    </row>
    <row r="55" spans="2:24" x14ac:dyDescent="0.2">
      <c r="B55" s="29"/>
      <c r="C55" s="29"/>
      <c r="D55" s="197"/>
      <c r="E55" s="196"/>
      <c r="F55" s="188"/>
      <c r="G55" s="188"/>
      <c r="H55" s="189"/>
      <c r="I55" s="189"/>
      <c r="J55" s="189"/>
      <c r="K55" s="189"/>
      <c r="L55" s="190"/>
      <c r="M55" s="190"/>
      <c r="N55" s="190"/>
      <c r="O55" s="190"/>
      <c r="P55" s="188"/>
      <c r="Q55" s="188"/>
      <c r="R55" s="188"/>
      <c r="S55" s="188"/>
      <c r="T55" s="29"/>
      <c r="U55" s="29"/>
      <c r="V55" s="29"/>
      <c r="W55" s="29"/>
      <c r="X55" s="29"/>
    </row>
    <row r="56" spans="2:24" x14ac:dyDescent="0.2">
      <c r="B56" s="52" t="s">
        <v>367</v>
      </c>
      <c r="C56" s="79">
        <v>20164</v>
      </c>
      <c r="D56" s="202" t="s">
        <v>368</v>
      </c>
      <c r="E56" s="196"/>
      <c r="F56" s="188"/>
      <c r="G56" s="188"/>
      <c r="H56" s="189"/>
      <c r="I56" s="189"/>
      <c r="J56" s="189"/>
      <c r="K56" s="189"/>
      <c r="L56" s="190"/>
      <c r="M56" s="190"/>
      <c r="N56" s="190"/>
      <c r="O56" s="190"/>
      <c r="P56" s="188"/>
      <c r="Q56" s="188"/>
      <c r="R56" s="188"/>
      <c r="S56" s="188"/>
      <c r="T56" s="29"/>
      <c r="U56" s="29"/>
      <c r="V56" s="29"/>
      <c r="W56" s="29"/>
      <c r="X56" s="29"/>
    </row>
    <row r="57" spans="2:24" x14ac:dyDescent="0.2">
      <c r="B57" s="29"/>
      <c r="C57" s="29"/>
      <c r="D57" s="197"/>
      <c r="E57" s="196"/>
      <c r="F57" s="188"/>
      <c r="G57" s="188"/>
      <c r="H57" s="189"/>
      <c r="I57" s="189"/>
      <c r="J57" s="189"/>
      <c r="K57" s="189"/>
      <c r="L57" s="190"/>
      <c r="M57" s="190"/>
      <c r="N57" s="190"/>
      <c r="O57" s="190"/>
      <c r="P57" s="188"/>
      <c r="Q57" s="188"/>
      <c r="R57" s="188"/>
      <c r="S57" s="188"/>
      <c r="T57" s="29"/>
      <c r="U57" s="29"/>
      <c r="V57" s="29"/>
      <c r="W57" s="29"/>
      <c r="X57" s="29"/>
    </row>
    <row r="58" spans="2:24" x14ac:dyDescent="0.2">
      <c r="B58" s="29"/>
      <c r="C58" s="29"/>
      <c r="D58" s="63" t="s">
        <v>3</v>
      </c>
      <c r="E58" s="62" t="s">
        <v>41</v>
      </c>
      <c r="F58" s="188"/>
      <c r="G58" s="188"/>
      <c r="H58" s="189"/>
      <c r="I58" s="189"/>
      <c r="J58" s="189"/>
      <c r="K58" s="189"/>
      <c r="L58" s="190"/>
      <c r="M58" s="190"/>
      <c r="N58" s="190"/>
      <c r="O58" s="190"/>
      <c r="P58" s="188"/>
      <c r="Q58" s="188"/>
      <c r="R58" s="188"/>
      <c r="S58" s="188"/>
      <c r="T58" s="29"/>
      <c r="U58" s="29"/>
      <c r="V58" s="29"/>
      <c r="W58" s="29"/>
      <c r="X58" s="29"/>
    </row>
    <row r="59" spans="2:24" x14ac:dyDescent="0.2">
      <c r="B59" s="29"/>
      <c r="C59" s="29"/>
      <c r="D59" s="67" t="s">
        <v>369</v>
      </c>
      <c r="E59" s="34">
        <f>70</f>
        <v>70</v>
      </c>
      <c r="F59" s="188"/>
      <c r="G59" s="188"/>
      <c r="H59" s="189"/>
      <c r="I59" s="189"/>
      <c r="J59" s="189"/>
      <c r="K59" s="189"/>
      <c r="L59" s="190"/>
      <c r="M59" s="190"/>
      <c r="N59" s="190"/>
      <c r="O59" s="190"/>
      <c r="P59" s="188"/>
      <c r="Q59" s="188"/>
      <c r="R59" s="188"/>
      <c r="S59" s="188"/>
      <c r="T59" s="29"/>
      <c r="U59" s="29"/>
      <c r="V59" s="29"/>
      <c r="W59" s="29"/>
      <c r="X59" s="29"/>
    </row>
    <row r="60" spans="2:24" x14ac:dyDescent="0.2">
      <c r="B60" s="29"/>
      <c r="C60" s="29"/>
      <c r="D60" s="199"/>
      <c r="E60" s="194"/>
      <c r="F60" s="188"/>
      <c r="G60" s="188"/>
      <c r="H60" s="189"/>
      <c r="I60" s="189"/>
      <c r="J60" s="189"/>
      <c r="K60" s="189"/>
      <c r="L60" s="190"/>
      <c r="M60" s="190"/>
      <c r="N60" s="190"/>
      <c r="O60" s="190"/>
      <c r="P60" s="188"/>
      <c r="Q60" s="188"/>
      <c r="R60" s="188"/>
      <c r="S60" s="188"/>
      <c r="T60" s="29"/>
      <c r="U60" s="29"/>
      <c r="V60" s="29"/>
      <c r="W60" s="29"/>
      <c r="X60" s="29"/>
    </row>
    <row r="61" spans="2:24" x14ac:dyDescent="0.2">
      <c r="B61" s="29"/>
      <c r="C61" s="29"/>
      <c r="D61" s="50" t="s">
        <v>40</v>
      </c>
      <c r="E61" s="49">
        <f>SUM(E59:E59)</f>
        <v>70</v>
      </c>
      <c r="F61" s="188"/>
      <c r="G61" s="188"/>
      <c r="H61" s="189"/>
      <c r="I61" s="189"/>
      <c r="J61" s="189"/>
      <c r="K61" s="189"/>
      <c r="L61" s="190"/>
      <c r="M61" s="190"/>
      <c r="N61" s="190"/>
      <c r="O61" s="190"/>
      <c r="P61" s="188"/>
      <c r="Q61" s="188"/>
      <c r="R61" s="188"/>
      <c r="S61" s="188"/>
      <c r="T61" s="29"/>
      <c r="U61" s="29"/>
      <c r="V61" s="29"/>
      <c r="W61" s="29"/>
      <c r="X61" s="29"/>
    </row>
    <row r="62" spans="2:24" x14ac:dyDescent="0.2">
      <c r="B62" s="29"/>
      <c r="C62" s="29"/>
      <c r="D62" s="197"/>
      <c r="E62" s="196"/>
      <c r="F62" s="188"/>
      <c r="G62" s="188"/>
      <c r="H62" s="189"/>
      <c r="I62" s="189"/>
      <c r="J62" s="189"/>
      <c r="K62" s="189"/>
      <c r="L62" s="190"/>
      <c r="M62" s="190"/>
      <c r="N62" s="190"/>
      <c r="O62" s="190"/>
      <c r="P62" s="188"/>
      <c r="Q62" s="188"/>
      <c r="R62" s="188"/>
      <c r="S62" s="188"/>
      <c r="T62" s="29"/>
      <c r="U62" s="29"/>
      <c r="V62" s="29"/>
      <c r="W62" s="29"/>
      <c r="X62" s="29"/>
    </row>
    <row r="63" spans="2:24" x14ac:dyDescent="0.2">
      <c r="B63" s="29"/>
      <c r="C63" s="29"/>
      <c r="D63" s="197"/>
      <c r="E63" s="196"/>
      <c r="F63" s="188"/>
      <c r="G63" s="188"/>
      <c r="H63" s="189"/>
      <c r="I63" s="189"/>
      <c r="J63" s="189"/>
      <c r="K63" s="189"/>
      <c r="L63" s="190"/>
      <c r="M63" s="190"/>
      <c r="N63" s="190"/>
      <c r="O63" s="190"/>
      <c r="P63" s="188"/>
      <c r="Q63" s="188"/>
      <c r="R63" s="188"/>
      <c r="S63" s="188"/>
      <c r="T63" s="29"/>
      <c r="U63" s="29"/>
      <c r="V63" s="29"/>
      <c r="W63" s="29"/>
      <c r="X63" s="29"/>
    </row>
    <row r="64" spans="2:24" x14ac:dyDescent="0.2">
      <c r="B64" s="52" t="s">
        <v>370</v>
      </c>
      <c r="C64" s="79" t="s">
        <v>371</v>
      </c>
      <c r="D64" s="202" t="s">
        <v>530</v>
      </c>
      <c r="E64" s="196"/>
      <c r="F64" s="188"/>
      <c r="G64" s="188"/>
      <c r="H64" s="189"/>
      <c r="I64" s="189"/>
      <c r="J64" s="189"/>
      <c r="K64" s="189"/>
      <c r="L64" s="190"/>
      <c r="M64" s="190"/>
      <c r="N64" s="190"/>
      <c r="O64" s="190"/>
      <c r="P64" s="188"/>
      <c r="Q64" s="188"/>
      <c r="R64" s="188"/>
      <c r="S64" s="188"/>
      <c r="T64" s="29"/>
      <c r="U64" s="29"/>
      <c r="V64" s="29"/>
      <c r="W64" s="29"/>
      <c r="X64" s="29"/>
    </row>
    <row r="65" spans="2:24" x14ac:dyDescent="0.2">
      <c r="B65" s="29"/>
      <c r="C65" s="29"/>
      <c r="D65" s="197"/>
      <c r="E65" s="196"/>
      <c r="F65" s="188"/>
      <c r="G65" s="188"/>
      <c r="H65" s="189"/>
      <c r="I65" s="189"/>
      <c r="J65" s="189"/>
      <c r="K65" s="189"/>
      <c r="L65" s="190"/>
      <c r="M65" s="190"/>
      <c r="N65" s="190"/>
      <c r="O65" s="190"/>
      <c r="P65" s="188"/>
      <c r="Q65" s="188"/>
      <c r="R65" s="188"/>
      <c r="S65" s="188"/>
      <c r="T65" s="29"/>
      <c r="U65" s="29"/>
      <c r="V65" s="29"/>
      <c r="W65" s="29"/>
      <c r="X65" s="29"/>
    </row>
    <row r="66" spans="2:24" x14ac:dyDescent="0.2">
      <c r="B66" s="29"/>
      <c r="C66" s="29"/>
      <c r="D66" s="168">
        <v>1</v>
      </c>
      <c r="E66" s="196"/>
      <c r="F66" s="188"/>
      <c r="G66" s="188"/>
      <c r="H66" s="189"/>
      <c r="I66" s="189"/>
      <c r="J66" s="189"/>
      <c r="K66" s="189"/>
      <c r="L66" s="190"/>
      <c r="M66" s="190"/>
      <c r="N66" s="190"/>
      <c r="O66" s="190"/>
      <c r="P66" s="188"/>
      <c r="Q66" s="188"/>
      <c r="R66" s="188"/>
      <c r="S66" s="188"/>
      <c r="T66" s="29"/>
      <c r="U66" s="29"/>
      <c r="V66" s="29"/>
      <c r="W66" s="29"/>
      <c r="X66" s="29"/>
    </row>
    <row r="67" spans="2:24" x14ac:dyDescent="0.2">
      <c r="B67" s="29"/>
      <c r="C67" s="29"/>
      <c r="D67" s="197"/>
      <c r="E67" s="196"/>
      <c r="F67" s="188"/>
      <c r="G67" s="188"/>
      <c r="H67" s="189"/>
      <c r="I67" s="189"/>
      <c r="J67" s="189"/>
      <c r="K67" s="189"/>
      <c r="L67" s="190"/>
      <c r="M67" s="190"/>
      <c r="N67" s="190"/>
      <c r="O67" s="190"/>
      <c r="P67" s="188"/>
      <c r="Q67" s="188"/>
      <c r="R67" s="188"/>
      <c r="S67" s="188"/>
      <c r="T67" s="29"/>
      <c r="U67" s="29"/>
      <c r="V67" s="29"/>
      <c r="W67" s="29"/>
      <c r="X67" s="29"/>
    </row>
    <row r="68" spans="2:24" x14ac:dyDescent="0.2">
      <c r="B68" s="29"/>
      <c r="C68" s="29"/>
      <c r="D68" s="197"/>
      <c r="E68" s="196"/>
      <c r="F68" s="188"/>
      <c r="G68" s="188"/>
      <c r="H68" s="189"/>
      <c r="I68" s="189"/>
      <c r="J68" s="189"/>
      <c r="K68" s="189"/>
      <c r="L68" s="190"/>
      <c r="M68" s="190"/>
      <c r="N68" s="190"/>
      <c r="O68" s="190"/>
      <c r="P68" s="188"/>
      <c r="Q68" s="188"/>
      <c r="R68" s="188"/>
      <c r="S68" s="188"/>
      <c r="T68" s="29"/>
      <c r="U68" s="29"/>
      <c r="V68" s="29"/>
      <c r="W68" s="29"/>
      <c r="X68" s="29"/>
    </row>
    <row r="69" spans="2:24" x14ac:dyDescent="0.2">
      <c r="B69" s="29"/>
      <c r="C69" s="29"/>
      <c r="D69" s="197"/>
      <c r="E69" s="196"/>
      <c r="F69" s="188"/>
      <c r="G69" s="188"/>
      <c r="H69" s="189"/>
      <c r="I69" s="189"/>
      <c r="J69" s="189"/>
      <c r="K69" s="189"/>
      <c r="L69" s="190"/>
      <c r="M69" s="190"/>
      <c r="N69" s="190"/>
      <c r="O69" s="190"/>
      <c r="P69" s="188"/>
      <c r="Q69" s="188"/>
      <c r="R69" s="188"/>
      <c r="S69" s="188"/>
      <c r="T69" s="29"/>
      <c r="U69" s="29"/>
      <c r="V69" s="29"/>
      <c r="W69" s="29"/>
      <c r="X69" s="29"/>
    </row>
    <row r="70" spans="2:24" x14ac:dyDescent="0.2">
      <c r="B70" s="61" t="s">
        <v>62</v>
      </c>
      <c r="C70" s="60"/>
      <c r="D70" s="60" t="s">
        <v>61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59"/>
    </row>
    <row r="71" spans="2:24" x14ac:dyDescent="0.2">
      <c r="B71" s="29"/>
      <c r="C71" s="29"/>
      <c r="D71" s="29"/>
      <c r="E71" s="34"/>
      <c r="F71" s="29"/>
      <c r="G71" s="200"/>
      <c r="H71" s="69"/>
      <c r="I71" s="56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</row>
    <row r="72" spans="2:24" x14ac:dyDescent="0.2">
      <c r="B72" s="52" t="s">
        <v>281</v>
      </c>
      <c r="C72" s="79">
        <v>30104</v>
      </c>
      <c r="D72" s="202" t="s">
        <v>280</v>
      </c>
      <c r="E72" s="204"/>
      <c r="F72" s="205"/>
      <c r="G72" s="206"/>
      <c r="H72" s="69"/>
      <c r="I72" s="56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</row>
    <row r="73" spans="2:24" x14ac:dyDescent="0.2">
      <c r="B73" s="29"/>
      <c r="C73" s="29"/>
      <c r="D73" s="29"/>
      <c r="E73" s="34"/>
      <c r="F73" s="29"/>
      <c r="G73" s="49"/>
      <c r="H73" s="69"/>
      <c r="I73" s="56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</row>
    <row r="74" spans="2:24" x14ac:dyDescent="0.2">
      <c r="B74" s="29"/>
      <c r="C74" s="29"/>
      <c r="D74" s="63" t="s">
        <v>43</v>
      </c>
      <c r="E74" s="53"/>
      <c r="F74" s="53" t="s">
        <v>265</v>
      </c>
      <c r="G74" s="66"/>
      <c r="H74" s="58" t="s">
        <v>53</v>
      </c>
      <c r="I74" s="56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</row>
    <row r="75" spans="2:24" x14ac:dyDescent="0.2">
      <c r="B75" s="29"/>
      <c r="C75" s="51" t="s">
        <v>266</v>
      </c>
      <c r="D75" s="32">
        <f>I33</f>
        <v>558.63199999999995</v>
      </c>
      <c r="E75" s="57" t="s">
        <v>46</v>
      </c>
      <c r="F75" s="76">
        <v>0.03</v>
      </c>
      <c r="G75" s="34" t="s">
        <v>45</v>
      </c>
      <c r="H75" s="64">
        <f>(D75*F75)</f>
        <v>16.758959999999998</v>
      </c>
      <c r="I75" s="56"/>
      <c r="J75" s="336" t="s">
        <v>315</v>
      </c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29"/>
      <c r="X75" s="29"/>
    </row>
    <row r="76" spans="2:24" x14ac:dyDescent="0.2">
      <c r="B76" s="29"/>
      <c r="C76" s="51" t="s">
        <v>312</v>
      </c>
      <c r="D76" s="55">
        <f>I43</f>
        <v>38.849999999999994</v>
      </c>
      <c r="E76" s="57" t="s">
        <v>46</v>
      </c>
      <c r="F76" s="166">
        <v>1.4999999999999999E-2</v>
      </c>
      <c r="G76" s="34" t="s">
        <v>45</v>
      </c>
      <c r="H76" s="64">
        <f t="shared" ref="H76" si="2">(D76*F76)</f>
        <v>0.58274999999999988</v>
      </c>
      <c r="I76" s="56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</row>
    <row r="77" spans="2:24" x14ac:dyDescent="0.2">
      <c r="B77" s="29"/>
      <c r="C77" s="51" t="s">
        <v>365</v>
      </c>
      <c r="D77" s="65"/>
      <c r="E77" s="203"/>
      <c r="F77" s="167"/>
      <c r="G77" s="34"/>
      <c r="H77" s="64">
        <v>1</v>
      </c>
      <c r="I77" s="56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</row>
    <row r="78" spans="2:24" x14ac:dyDescent="0.2">
      <c r="B78" s="29"/>
      <c r="C78" s="29"/>
      <c r="D78" s="55"/>
      <c r="E78" s="57"/>
      <c r="F78" s="166"/>
      <c r="G78" s="34"/>
      <c r="H78" s="64"/>
      <c r="I78" s="56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</row>
    <row r="79" spans="2:24" x14ac:dyDescent="0.2">
      <c r="B79" s="29"/>
      <c r="C79" s="29"/>
      <c r="D79" s="54"/>
      <c r="E79" s="49"/>
      <c r="F79" s="57" t="s">
        <v>59</v>
      </c>
      <c r="G79" s="49"/>
      <c r="H79" s="74">
        <f>SUM(H75:H77)</f>
        <v>18.341709999999999</v>
      </c>
      <c r="I79" s="56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</row>
    <row r="80" spans="2:24" x14ac:dyDescent="0.2">
      <c r="B80" s="29"/>
      <c r="C80" s="29"/>
      <c r="D80" s="54"/>
      <c r="E80" s="49"/>
      <c r="F80" s="57" t="s">
        <v>58</v>
      </c>
      <c r="G80" s="49"/>
      <c r="H80" s="75">
        <v>0.3</v>
      </c>
      <c r="I80" s="56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</row>
    <row r="81" spans="2:24" x14ac:dyDescent="0.2">
      <c r="B81" s="29"/>
      <c r="C81" s="29"/>
      <c r="D81" s="54"/>
      <c r="E81" s="49"/>
      <c r="F81" s="57" t="s">
        <v>57</v>
      </c>
      <c r="G81" s="49"/>
      <c r="H81" s="74">
        <f>H79*1.3</f>
        <v>23.844223</v>
      </c>
      <c r="I81" s="56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</row>
    <row r="82" spans="2:24" x14ac:dyDescent="0.2">
      <c r="B82" s="29"/>
      <c r="C82" s="29"/>
      <c r="D82" s="54"/>
      <c r="E82" s="34"/>
      <c r="F82" s="48"/>
      <c r="G82" s="34"/>
      <c r="H82" s="48"/>
      <c r="I82" s="56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2:24" x14ac:dyDescent="0.2">
      <c r="B83" s="29"/>
      <c r="C83" s="29"/>
      <c r="D83" s="29"/>
      <c r="E83" s="34"/>
      <c r="F83" s="29"/>
      <c r="G83" s="49"/>
      <c r="H83" s="69"/>
      <c r="I83" s="56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2:24" x14ac:dyDescent="0.2">
      <c r="B84" s="29"/>
      <c r="C84" s="29"/>
      <c r="D84" s="29"/>
      <c r="E84" s="34"/>
      <c r="F84" s="29"/>
      <c r="G84" s="49"/>
      <c r="H84" s="69"/>
      <c r="I84" s="56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2:24" x14ac:dyDescent="0.2">
      <c r="B85" s="52" t="s">
        <v>282</v>
      </c>
      <c r="C85" s="79">
        <v>30112</v>
      </c>
      <c r="D85" s="52" t="s">
        <v>269</v>
      </c>
      <c r="E85" s="34"/>
      <c r="F85" s="29"/>
      <c r="G85" s="49"/>
      <c r="H85" s="69"/>
      <c r="I85" s="56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2:24" x14ac:dyDescent="0.2">
      <c r="B86" s="29"/>
      <c r="C86" s="29"/>
      <c r="D86" s="29"/>
      <c r="E86" s="34"/>
      <c r="F86" s="29"/>
      <c r="G86" s="49"/>
      <c r="H86" s="69"/>
      <c r="I86" s="56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</row>
    <row r="87" spans="2:24" x14ac:dyDescent="0.2">
      <c r="B87" s="29"/>
      <c r="C87" s="29"/>
      <c r="D87" s="168">
        <v>1</v>
      </c>
      <c r="E87" s="70" t="s">
        <v>270</v>
      </c>
      <c r="F87" s="48"/>
      <c r="G87" s="34"/>
      <c r="H87" s="69"/>
      <c r="I87" s="56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</row>
    <row r="88" spans="2:24" x14ac:dyDescent="0.2">
      <c r="B88" s="29"/>
      <c r="C88" s="29"/>
      <c r="D88" s="29"/>
      <c r="E88" s="34"/>
      <c r="F88" s="29"/>
      <c r="G88" s="49"/>
      <c r="H88" s="69"/>
      <c r="I88" s="56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</row>
    <row r="89" spans="2:24" x14ac:dyDescent="0.2">
      <c r="B89" s="29"/>
      <c r="C89" s="29"/>
      <c r="D89" s="29"/>
      <c r="E89" s="34"/>
      <c r="F89" s="29"/>
      <c r="G89" s="200"/>
      <c r="H89" s="69"/>
      <c r="I89" s="56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</row>
    <row r="90" spans="2:24" x14ac:dyDescent="0.2">
      <c r="B90" s="29"/>
      <c r="C90" s="29"/>
      <c r="D90" s="29"/>
      <c r="E90" s="34"/>
      <c r="F90" s="29"/>
      <c r="G90" s="49"/>
      <c r="H90" s="69"/>
      <c r="I90" s="56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</row>
    <row r="91" spans="2:24" x14ac:dyDescent="0.2">
      <c r="B91" s="61" t="s">
        <v>56</v>
      </c>
      <c r="C91" s="60"/>
      <c r="D91" s="60" t="s">
        <v>366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59"/>
    </row>
    <row r="92" spans="2:24" x14ac:dyDescent="0.2">
      <c r="B92" s="29"/>
      <c r="C92" s="29"/>
      <c r="D92" s="37" t="s">
        <v>372</v>
      </c>
      <c r="E92" s="34"/>
      <c r="F92" s="29"/>
      <c r="G92" s="49"/>
      <c r="H92" s="69"/>
      <c r="I92" s="56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</row>
    <row r="93" spans="2:24" x14ac:dyDescent="0.2">
      <c r="B93" s="29"/>
      <c r="C93" s="29"/>
      <c r="D93" s="29"/>
      <c r="E93" s="34"/>
      <c r="F93" s="29"/>
      <c r="G93" s="49"/>
      <c r="H93" s="69"/>
      <c r="I93" s="56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2:24" x14ac:dyDescent="0.2">
      <c r="B94" s="52" t="s">
        <v>283</v>
      </c>
      <c r="C94" s="79">
        <v>81860</v>
      </c>
      <c r="D94" s="52" t="s">
        <v>331</v>
      </c>
      <c r="E94" s="34"/>
      <c r="F94" s="29"/>
      <c r="G94" s="49"/>
      <c r="H94" s="69"/>
      <c r="I94" s="56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</row>
    <row r="95" spans="2:24" x14ac:dyDescent="0.2">
      <c r="B95" s="29"/>
      <c r="C95" s="29"/>
      <c r="D95" s="77"/>
      <c r="E95" s="34"/>
      <c r="F95" s="29"/>
      <c r="G95" s="49"/>
      <c r="H95" s="69"/>
      <c r="I95" s="56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</row>
    <row r="96" spans="2:24" x14ac:dyDescent="0.2">
      <c r="B96" s="29"/>
      <c r="C96" s="29"/>
      <c r="D96" s="168">
        <v>1</v>
      </c>
      <c r="E96" s="34"/>
      <c r="F96" s="48"/>
      <c r="G96" s="224"/>
      <c r="H96" s="77"/>
      <c r="I96" s="55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</row>
    <row r="97" spans="2:24" x14ac:dyDescent="0.2">
      <c r="B97" s="29"/>
      <c r="C97" s="29"/>
      <c r="D97" s="168"/>
      <c r="E97" s="34"/>
      <c r="F97" s="48"/>
      <c r="G97" s="34"/>
      <c r="H97" s="77"/>
      <c r="I97" s="55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</row>
    <row r="98" spans="2:24" x14ac:dyDescent="0.2">
      <c r="B98" s="29"/>
      <c r="C98" s="29"/>
      <c r="D98" s="168"/>
      <c r="E98" s="34"/>
      <c r="F98" s="48"/>
      <c r="G98" s="34"/>
      <c r="H98" s="77"/>
      <c r="I98" s="55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</row>
    <row r="99" spans="2:24" x14ac:dyDescent="0.2">
      <c r="B99" s="52" t="s">
        <v>334</v>
      </c>
      <c r="C99" s="79" t="s">
        <v>321</v>
      </c>
      <c r="D99" s="52" t="s">
        <v>320</v>
      </c>
      <c r="E99" s="34"/>
      <c r="F99" s="48"/>
      <c r="G99" s="34"/>
      <c r="H99" s="77"/>
      <c r="I99" s="55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</row>
    <row r="100" spans="2:24" x14ac:dyDescent="0.2">
      <c r="B100" s="29"/>
      <c r="C100" s="29"/>
      <c r="D100" s="168"/>
      <c r="E100" s="34"/>
      <c r="F100" s="48"/>
      <c r="G100" s="34"/>
      <c r="H100" s="77"/>
      <c r="I100" s="55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</row>
    <row r="101" spans="2:24" x14ac:dyDescent="0.2">
      <c r="B101" s="29"/>
      <c r="C101" s="29"/>
      <c r="D101" s="168">
        <v>1</v>
      </c>
      <c r="E101" s="34"/>
      <c r="F101" s="48"/>
      <c r="G101" s="34"/>
      <c r="H101" s="77"/>
      <c r="I101" s="55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</row>
    <row r="102" spans="2:24" x14ac:dyDescent="0.2">
      <c r="B102" s="29"/>
      <c r="C102" s="29"/>
      <c r="D102" s="223"/>
      <c r="E102" s="34"/>
      <c r="F102" s="48"/>
      <c r="G102" s="34"/>
      <c r="H102" s="77"/>
      <c r="I102" s="55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</row>
    <row r="103" spans="2:24" x14ac:dyDescent="0.2">
      <c r="B103" s="29"/>
      <c r="C103" s="29"/>
      <c r="D103" s="223"/>
      <c r="E103" s="34"/>
      <c r="F103" s="48"/>
      <c r="G103" s="34"/>
      <c r="H103" s="77"/>
      <c r="I103" s="55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</row>
    <row r="104" spans="2:24" x14ac:dyDescent="0.2">
      <c r="B104" s="52" t="s">
        <v>335</v>
      </c>
      <c r="C104" s="79">
        <v>81058</v>
      </c>
      <c r="D104" s="52" t="s">
        <v>336</v>
      </c>
      <c r="E104" s="34"/>
      <c r="F104" s="48"/>
      <c r="G104" s="34"/>
      <c r="H104" s="77"/>
      <c r="I104" s="55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</row>
    <row r="105" spans="2:24" x14ac:dyDescent="0.2">
      <c r="B105" s="29"/>
      <c r="C105" s="29"/>
      <c r="D105" s="168"/>
      <c r="E105" s="34"/>
      <c r="F105" s="48"/>
      <c r="G105" s="34"/>
      <c r="H105" s="77"/>
      <c r="I105" s="55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</row>
    <row r="106" spans="2:24" x14ac:dyDescent="0.2">
      <c r="B106" s="29"/>
      <c r="C106" s="29"/>
      <c r="D106" s="168">
        <v>2</v>
      </c>
      <c r="E106" s="34"/>
      <c r="F106" s="48"/>
      <c r="G106" s="34"/>
      <c r="H106" s="77"/>
      <c r="I106" s="55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</row>
    <row r="107" spans="2:24" x14ac:dyDescent="0.2">
      <c r="B107" s="29"/>
      <c r="C107" s="29"/>
      <c r="D107" s="223"/>
      <c r="E107" s="34"/>
      <c r="F107" s="48"/>
      <c r="G107" s="34"/>
      <c r="H107" s="77"/>
      <c r="I107" s="55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2:24" x14ac:dyDescent="0.2">
      <c r="B108" s="29"/>
      <c r="C108" s="29"/>
      <c r="D108" s="168"/>
      <c r="E108" s="34"/>
      <c r="F108" s="48"/>
      <c r="G108" s="34"/>
      <c r="H108" s="77"/>
      <c r="I108" s="55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</row>
    <row r="109" spans="2:24" x14ac:dyDescent="0.2">
      <c r="B109" s="52" t="s">
        <v>337</v>
      </c>
      <c r="C109" s="79">
        <v>81042</v>
      </c>
      <c r="D109" s="52" t="s">
        <v>336</v>
      </c>
      <c r="E109" s="34"/>
      <c r="F109" s="48"/>
      <c r="G109" s="34"/>
      <c r="H109" s="77"/>
      <c r="I109" s="55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</row>
    <row r="110" spans="2:24" x14ac:dyDescent="0.2">
      <c r="B110" s="29"/>
      <c r="C110" s="29"/>
      <c r="D110" s="168"/>
      <c r="E110" s="34"/>
      <c r="F110" s="48"/>
      <c r="G110" s="34"/>
      <c r="H110" s="77"/>
      <c r="I110" s="55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</row>
    <row r="111" spans="2:24" x14ac:dyDescent="0.2">
      <c r="B111" s="29"/>
      <c r="C111" s="29"/>
      <c r="D111" s="168">
        <v>2</v>
      </c>
      <c r="E111" s="34"/>
      <c r="F111" s="48"/>
      <c r="G111" s="34"/>
      <c r="H111" s="77"/>
      <c r="I111" s="55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</row>
    <row r="112" spans="2:24" x14ac:dyDescent="0.2">
      <c r="B112" s="29"/>
      <c r="C112" s="29"/>
      <c r="D112" s="168"/>
      <c r="E112" s="34"/>
      <c r="F112" s="48"/>
      <c r="G112" s="34"/>
      <c r="H112" s="77"/>
      <c r="I112" s="55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</row>
    <row r="113" spans="2:24" x14ac:dyDescent="0.2">
      <c r="B113" s="29"/>
      <c r="C113" s="29"/>
      <c r="D113" s="168"/>
      <c r="E113" s="34"/>
      <c r="F113" s="48"/>
      <c r="G113" s="34"/>
      <c r="H113" s="77"/>
      <c r="I113" s="55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</row>
    <row r="114" spans="2:24" x14ac:dyDescent="0.2">
      <c r="B114" s="52" t="s">
        <v>338</v>
      </c>
      <c r="C114" s="79">
        <v>81066</v>
      </c>
      <c r="D114" s="52" t="s">
        <v>341</v>
      </c>
      <c r="E114" s="34"/>
      <c r="F114" s="48"/>
      <c r="G114" s="34"/>
      <c r="H114" s="77"/>
      <c r="I114" s="55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</row>
    <row r="115" spans="2:24" x14ac:dyDescent="0.2">
      <c r="B115" s="29"/>
      <c r="C115" s="29"/>
      <c r="D115" s="168"/>
      <c r="E115" s="34"/>
      <c r="F115" s="48"/>
      <c r="G115" s="34"/>
      <c r="H115" s="77"/>
      <c r="I115" s="55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</row>
    <row r="116" spans="2:24" x14ac:dyDescent="0.2">
      <c r="B116" s="29"/>
      <c r="C116" s="29"/>
      <c r="D116" s="168">
        <v>1</v>
      </c>
      <c r="E116" s="34"/>
      <c r="F116" s="48"/>
      <c r="G116" s="34"/>
      <c r="H116" s="77"/>
      <c r="I116" s="55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</row>
    <row r="117" spans="2:24" x14ac:dyDescent="0.2">
      <c r="B117" s="29"/>
      <c r="C117" s="29"/>
      <c r="D117" s="168"/>
      <c r="E117" s="34"/>
      <c r="F117" s="48"/>
      <c r="G117" s="34"/>
      <c r="H117" s="77"/>
      <c r="I117" s="55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</row>
    <row r="118" spans="2:24" x14ac:dyDescent="0.2">
      <c r="B118" s="29"/>
      <c r="C118" s="29"/>
      <c r="D118" s="168"/>
      <c r="E118" s="34"/>
      <c r="F118" s="48"/>
      <c r="G118" s="34"/>
      <c r="H118" s="77"/>
      <c r="I118" s="55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</row>
    <row r="119" spans="2:24" x14ac:dyDescent="0.2">
      <c r="B119" s="52" t="s">
        <v>339</v>
      </c>
      <c r="C119" s="79">
        <v>80979</v>
      </c>
      <c r="D119" s="52" t="s">
        <v>342</v>
      </c>
      <c r="E119" s="34"/>
      <c r="F119" s="48"/>
      <c r="G119" s="34"/>
      <c r="H119" s="77"/>
      <c r="I119" s="55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</row>
    <row r="120" spans="2:24" x14ac:dyDescent="0.2">
      <c r="B120" s="29"/>
      <c r="C120" s="29"/>
      <c r="D120" s="168"/>
      <c r="E120" s="34"/>
      <c r="F120" s="48"/>
      <c r="G120" s="34"/>
      <c r="H120" s="77"/>
      <c r="I120" s="55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</row>
    <row r="121" spans="2:24" x14ac:dyDescent="0.2">
      <c r="B121" s="29"/>
      <c r="C121" s="29"/>
      <c r="D121" s="168">
        <v>2</v>
      </c>
      <c r="E121" s="34"/>
      <c r="F121" s="48"/>
      <c r="G121" s="34"/>
      <c r="H121" s="77"/>
      <c r="I121" s="55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</row>
    <row r="122" spans="2:24" x14ac:dyDescent="0.2">
      <c r="B122" s="29"/>
      <c r="C122" s="29"/>
      <c r="D122" s="168"/>
      <c r="E122" s="34"/>
      <c r="F122" s="48"/>
      <c r="G122" s="34"/>
      <c r="H122" s="77"/>
      <c r="I122" s="55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</row>
    <row r="123" spans="2:24" x14ac:dyDescent="0.2">
      <c r="B123" s="29"/>
      <c r="C123" s="29"/>
      <c r="D123" s="168"/>
      <c r="E123" s="34"/>
      <c r="F123" s="48"/>
      <c r="G123" s="34"/>
      <c r="H123" s="77"/>
      <c r="I123" s="55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</row>
    <row r="124" spans="2:24" x14ac:dyDescent="0.2">
      <c r="B124" s="52" t="s">
        <v>340</v>
      </c>
      <c r="C124" s="79">
        <v>80977</v>
      </c>
      <c r="D124" s="52" t="s">
        <v>343</v>
      </c>
      <c r="E124" s="224"/>
      <c r="F124" s="48"/>
      <c r="G124" s="34"/>
      <c r="H124" s="77"/>
      <c r="I124" s="55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</row>
    <row r="125" spans="2:24" x14ac:dyDescent="0.2">
      <c r="B125" s="29"/>
      <c r="C125" s="29"/>
      <c r="D125" s="168"/>
      <c r="E125" s="34"/>
      <c r="F125" s="48"/>
      <c r="G125" s="34"/>
      <c r="H125" s="77"/>
      <c r="I125" s="55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</row>
    <row r="126" spans="2:24" x14ac:dyDescent="0.2">
      <c r="B126" s="29"/>
      <c r="C126" s="29"/>
      <c r="D126" s="168">
        <v>1</v>
      </c>
      <c r="E126" s="34"/>
      <c r="F126" s="48"/>
      <c r="G126" s="34"/>
      <c r="H126" s="77"/>
      <c r="I126" s="55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</row>
    <row r="127" spans="2:24" x14ac:dyDescent="0.2">
      <c r="B127" s="29"/>
      <c r="C127" s="29"/>
      <c r="D127" s="168"/>
      <c r="E127" s="34"/>
      <c r="F127" s="48"/>
      <c r="G127" s="34"/>
      <c r="H127" s="77"/>
      <c r="I127" s="55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</row>
    <row r="128" spans="2:24" x14ac:dyDescent="0.2">
      <c r="B128" s="29"/>
      <c r="C128" s="29"/>
      <c r="D128" s="168"/>
      <c r="E128" s="34"/>
      <c r="F128" s="48"/>
      <c r="G128" s="34"/>
      <c r="H128" s="77"/>
      <c r="I128" s="55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</row>
    <row r="129" spans="2:24" x14ac:dyDescent="0.2">
      <c r="B129" s="52" t="s">
        <v>344</v>
      </c>
      <c r="C129" s="79">
        <v>80976</v>
      </c>
      <c r="D129" s="52" t="s">
        <v>345</v>
      </c>
      <c r="E129" s="34"/>
      <c r="F129" s="48"/>
      <c r="G129" s="34"/>
      <c r="H129" s="77"/>
      <c r="I129" s="55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</row>
    <row r="130" spans="2:24" x14ac:dyDescent="0.2">
      <c r="B130" s="29"/>
      <c r="C130" s="29"/>
      <c r="D130" s="168"/>
      <c r="E130" s="34"/>
      <c r="F130" s="48"/>
      <c r="G130" s="34"/>
      <c r="H130" s="77"/>
      <c r="I130" s="55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</row>
    <row r="131" spans="2:24" x14ac:dyDescent="0.2">
      <c r="B131" s="29"/>
      <c r="C131" s="29"/>
      <c r="D131" s="168">
        <v>3</v>
      </c>
      <c r="E131" s="34"/>
      <c r="F131" s="48"/>
      <c r="G131" s="34"/>
      <c r="H131" s="77"/>
      <c r="I131" s="55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</row>
    <row r="132" spans="2:24" x14ac:dyDescent="0.2">
      <c r="B132" s="29"/>
      <c r="C132" s="29"/>
      <c r="D132" s="168"/>
      <c r="E132" s="34"/>
      <c r="F132" s="48"/>
      <c r="G132" s="34"/>
      <c r="H132" s="77"/>
      <c r="I132" s="55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</row>
    <row r="133" spans="2:24" x14ac:dyDescent="0.2">
      <c r="B133" s="29"/>
      <c r="C133" s="29"/>
      <c r="D133" s="168"/>
      <c r="E133" s="34"/>
      <c r="F133" s="48"/>
      <c r="G133" s="34"/>
      <c r="H133" s="77"/>
      <c r="I133" s="55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</row>
    <row r="134" spans="2:24" x14ac:dyDescent="0.2">
      <c r="B134" s="52" t="s">
        <v>346</v>
      </c>
      <c r="C134" s="79">
        <v>81006</v>
      </c>
      <c r="D134" s="52" t="s">
        <v>347</v>
      </c>
      <c r="E134" s="34"/>
      <c r="F134" s="48"/>
      <c r="G134" s="34"/>
      <c r="H134" s="77"/>
      <c r="I134" s="55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</row>
    <row r="135" spans="2:24" x14ac:dyDescent="0.2">
      <c r="B135" s="29"/>
      <c r="C135" s="29"/>
      <c r="D135" s="168"/>
      <c r="E135" s="34"/>
      <c r="F135" s="48"/>
      <c r="G135" s="34"/>
      <c r="H135" s="77"/>
      <c r="I135" s="55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</row>
    <row r="136" spans="2:24" x14ac:dyDescent="0.2">
      <c r="B136" s="29"/>
      <c r="C136" s="29"/>
      <c r="D136" s="225">
        <v>61</v>
      </c>
      <c r="E136" s="34"/>
      <c r="F136" s="48"/>
      <c r="G136" s="34"/>
      <c r="H136" s="77"/>
      <c r="I136" s="55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</row>
    <row r="137" spans="2:24" x14ac:dyDescent="0.2">
      <c r="B137" s="29"/>
      <c r="C137" s="29"/>
      <c r="D137" s="168"/>
      <c r="E137" s="34"/>
      <c r="F137" s="48"/>
      <c r="G137" s="34"/>
      <c r="H137" s="77"/>
      <c r="I137" s="55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</row>
    <row r="138" spans="2:24" x14ac:dyDescent="0.2">
      <c r="B138" s="29"/>
      <c r="C138" s="29"/>
      <c r="D138" s="168"/>
      <c r="E138" s="34"/>
      <c r="F138" s="48"/>
      <c r="G138" s="34"/>
      <c r="H138" s="77"/>
      <c r="I138" s="55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</row>
    <row r="139" spans="2:24" x14ac:dyDescent="0.2">
      <c r="B139" s="52" t="s">
        <v>348</v>
      </c>
      <c r="C139" s="79">
        <v>81004</v>
      </c>
      <c r="D139" s="52" t="s">
        <v>349</v>
      </c>
      <c r="E139" s="34"/>
      <c r="F139" s="48"/>
      <c r="G139" s="34"/>
      <c r="H139" s="77"/>
      <c r="I139" s="55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</row>
    <row r="140" spans="2:24" x14ac:dyDescent="0.2">
      <c r="B140" s="29"/>
      <c r="C140" s="29"/>
      <c r="D140" s="168"/>
      <c r="E140" s="34"/>
      <c r="F140" s="48"/>
      <c r="G140" s="34"/>
      <c r="H140" s="77"/>
      <c r="I140" s="55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</row>
    <row r="141" spans="2:24" x14ac:dyDescent="0.2">
      <c r="B141" s="29"/>
      <c r="C141" s="29"/>
      <c r="D141" s="225">
        <v>6</v>
      </c>
      <c r="E141" s="34"/>
      <c r="F141" s="48"/>
      <c r="G141" s="34"/>
      <c r="H141" s="77"/>
      <c r="I141" s="55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</row>
    <row r="142" spans="2:24" x14ac:dyDescent="0.2">
      <c r="B142" s="29"/>
      <c r="C142" s="29"/>
      <c r="D142" s="168"/>
      <c r="E142" s="34"/>
      <c r="F142" s="48"/>
      <c r="G142" s="34"/>
      <c r="H142" s="77"/>
      <c r="I142" s="55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</row>
    <row r="143" spans="2:24" x14ac:dyDescent="0.2">
      <c r="B143" s="29"/>
      <c r="C143" s="29"/>
      <c r="D143" s="168"/>
      <c r="E143" s="34"/>
      <c r="F143" s="48"/>
      <c r="G143" s="34"/>
      <c r="H143" s="77"/>
      <c r="I143" s="55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</row>
    <row r="144" spans="2:24" x14ac:dyDescent="0.2">
      <c r="B144" s="52" t="s">
        <v>350</v>
      </c>
      <c r="C144" s="79">
        <v>81003</v>
      </c>
      <c r="D144" s="52" t="s">
        <v>351</v>
      </c>
      <c r="E144" s="34"/>
      <c r="F144" s="48"/>
      <c r="G144" s="34"/>
      <c r="H144" s="77"/>
      <c r="I144" s="55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</row>
    <row r="145" spans="2:24" x14ac:dyDescent="0.2">
      <c r="B145" s="29"/>
      <c r="C145" s="29"/>
      <c r="D145" s="168"/>
      <c r="E145" s="34"/>
      <c r="F145" s="48"/>
      <c r="G145" s="34"/>
      <c r="H145" s="77"/>
      <c r="I145" s="55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</row>
    <row r="146" spans="2:24" x14ac:dyDescent="0.2">
      <c r="B146" s="29"/>
      <c r="C146" s="29"/>
      <c r="D146" s="225">
        <v>2</v>
      </c>
      <c r="E146" s="34"/>
      <c r="F146" s="48"/>
      <c r="G146" s="34"/>
      <c r="H146" s="77"/>
      <c r="I146" s="55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</row>
    <row r="147" spans="2:24" x14ac:dyDescent="0.2">
      <c r="B147" s="29"/>
      <c r="C147" s="29"/>
      <c r="D147" s="168"/>
      <c r="E147" s="34"/>
      <c r="F147" s="48"/>
      <c r="G147" s="34"/>
      <c r="H147" s="77"/>
      <c r="I147" s="55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</row>
    <row r="148" spans="2:24" x14ac:dyDescent="0.2">
      <c r="B148" s="29"/>
      <c r="C148" s="29"/>
      <c r="D148" s="168"/>
      <c r="E148" s="34"/>
      <c r="F148" s="48"/>
      <c r="G148" s="34"/>
      <c r="H148" s="77"/>
      <c r="I148" s="55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</row>
    <row r="149" spans="2:24" x14ac:dyDescent="0.2">
      <c r="B149" s="52" t="s">
        <v>352</v>
      </c>
      <c r="C149" s="79">
        <v>81540</v>
      </c>
      <c r="D149" s="52" t="s">
        <v>353</v>
      </c>
      <c r="E149" s="34"/>
      <c r="F149" s="48"/>
      <c r="G149" s="34"/>
      <c r="H149" s="77"/>
      <c r="I149" s="55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</row>
    <row r="150" spans="2:24" x14ac:dyDescent="0.2">
      <c r="B150" s="29"/>
      <c r="C150" s="29"/>
      <c r="D150" s="168"/>
      <c r="E150" s="34"/>
      <c r="F150" s="48"/>
      <c r="G150" s="34"/>
      <c r="H150" s="77"/>
      <c r="I150" s="55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</row>
    <row r="151" spans="2:24" ht="13.5" customHeight="1" x14ac:dyDescent="0.2">
      <c r="B151" s="29"/>
      <c r="C151" s="29"/>
      <c r="D151" s="168">
        <v>1</v>
      </c>
      <c r="E151" s="34"/>
      <c r="F151" s="48"/>
      <c r="G151" s="34"/>
      <c r="H151" s="77"/>
      <c r="I151" s="55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</row>
    <row r="152" spans="2:24" ht="13.5" customHeight="1" x14ac:dyDescent="0.2">
      <c r="B152" s="29"/>
      <c r="C152" s="29"/>
      <c r="D152" s="168"/>
      <c r="E152" s="34"/>
      <c r="F152" s="48"/>
      <c r="G152" s="34"/>
      <c r="H152" s="77"/>
      <c r="I152" s="55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</row>
    <row r="153" spans="2:24" ht="13.5" customHeight="1" x14ac:dyDescent="0.2">
      <c r="B153" s="29"/>
      <c r="C153" s="29"/>
      <c r="D153" s="168"/>
      <c r="E153" s="34"/>
      <c r="F153" s="48"/>
      <c r="G153" s="34"/>
      <c r="H153" s="77"/>
      <c r="I153" s="55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</row>
    <row r="154" spans="2:24" ht="13.5" customHeight="1" x14ac:dyDescent="0.2">
      <c r="B154" s="52" t="s">
        <v>354</v>
      </c>
      <c r="C154" s="79">
        <v>81324</v>
      </c>
      <c r="D154" s="52" t="s">
        <v>355</v>
      </c>
      <c r="E154" s="34"/>
      <c r="F154" s="48"/>
      <c r="G154" s="34"/>
      <c r="H154" s="77"/>
      <c r="I154" s="55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</row>
    <row r="155" spans="2:24" ht="13.5" customHeight="1" x14ac:dyDescent="0.2">
      <c r="B155" s="29"/>
      <c r="C155" s="29"/>
      <c r="D155" s="168"/>
      <c r="E155" s="34"/>
      <c r="F155" s="48"/>
      <c r="G155" s="34"/>
      <c r="H155" s="77"/>
      <c r="I155" s="55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</row>
    <row r="156" spans="2:24" ht="13.5" customHeight="1" x14ac:dyDescent="0.2">
      <c r="B156" s="29"/>
      <c r="C156" s="29"/>
      <c r="D156" s="168">
        <v>11</v>
      </c>
      <c r="E156" s="34"/>
      <c r="F156" s="48"/>
      <c r="G156" s="34"/>
      <c r="H156" s="77"/>
      <c r="I156" s="55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</row>
    <row r="157" spans="2:24" ht="13.5" customHeight="1" x14ac:dyDescent="0.2">
      <c r="B157" s="29"/>
      <c r="C157" s="29"/>
      <c r="D157" s="168"/>
      <c r="E157" s="34"/>
      <c r="F157" s="48"/>
      <c r="G157" s="34"/>
      <c r="H157" s="77"/>
      <c r="I157" s="55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</row>
    <row r="158" spans="2:24" ht="13.5" customHeight="1" x14ac:dyDescent="0.2">
      <c r="B158" s="52" t="s">
        <v>356</v>
      </c>
      <c r="C158" s="79">
        <v>81322</v>
      </c>
      <c r="D158" s="52" t="s">
        <v>357</v>
      </c>
      <c r="E158" s="34"/>
      <c r="F158" s="48"/>
      <c r="G158" s="34"/>
      <c r="H158" s="77"/>
      <c r="I158" s="55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</row>
    <row r="159" spans="2:24" ht="13.5" customHeight="1" x14ac:dyDescent="0.2">
      <c r="B159" s="29"/>
      <c r="C159" s="29"/>
      <c r="D159" s="168"/>
      <c r="E159" s="34"/>
      <c r="F159" s="48"/>
      <c r="G159" s="34"/>
      <c r="H159" s="77"/>
      <c r="I159" s="55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</row>
    <row r="160" spans="2:24" ht="13.5" customHeight="1" x14ac:dyDescent="0.2">
      <c r="B160" s="29"/>
      <c r="C160" s="29"/>
      <c r="D160" s="168">
        <v>2</v>
      </c>
      <c r="E160" s="34"/>
      <c r="F160" s="48"/>
      <c r="G160" s="34"/>
      <c r="H160" s="77"/>
      <c r="I160" s="55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</row>
    <row r="161" spans="2:24" x14ac:dyDescent="0.2">
      <c r="B161" s="29"/>
      <c r="C161" s="186"/>
      <c r="D161" s="168"/>
      <c r="E161" s="34"/>
      <c r="F161" s="48"/>
      <c r="G161" s="34"/>
      <c r="H161" s="77"/>
      <c r="I161" s="55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</row>
    <row r="162" spans="2:24" x14ac:dyDescent="0.2">
      <c r="B162" s="29"/>
      <c r="C162" s="186"/>
      <c r="D162" s="168"/>
      <c r="E162" s="34"/>
      <c r="F162" s="48"/>
      <c r="G162" s="34"/>
      <c r="H162" s="77"/>
      <c r="I162" s="55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</row>
    <row r="163" spans="2:24" x14ac:dyDescent="0.2">
      <c r="B163" s="52" t="s">
        <v>358</v>
      </c>
      <c r="C163" s="79">
        <v>81405</v>
      </c>
      <c r="D163" s="52" t="s">
        <v>359</v>
      </c>
      <c r="E163" s="34"/>
      <c r="F163" s="48"/>
      <c r="G163" s="34"/>
      <c r="H163" s="77"/>
      <c r="I163" s="55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</row>
    <row r="164" spans="2:24" x14ac:dyDescent="0.2">
      <c r="B164" s="29"/>
      <c r="C164" s="186"/>
      <c r="D164" s="168"/>
      <c r="E164" s="34"/>
      <c r="F164" s="48"/>
      <c r="G164" s="34"/>
      <c r="H164" s="77"/>
      <c r="I164" s="55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</row>
    <row r="165" spans="2:24" x14ac:dyDescent="0.2">
      <c r="B165" s="29"/>
      <c r="C165" s="186"/>
      <c r="D165" s="168">
        <v>5</v>
      </c>
      <c r="E165" s="34"/>
      <c r="F165" s="48"/>
      <c r="G165" s="34"/>
      <c r="H165" s="77"/>
      <c r="I165" s="55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</row>
    <row r="166" spans="2:24" x14ac:dyDescent="0.2">
      <c r="B166" s="29"/>
      <c r="C166" s="186"/>
      <c r="D166" s="168"/>
      <c r="E166" s="34"/>
      <c r="F166" s="48"/>
      <c r="G166" s="34"/>
      <c r="H166" s="77"/>
      <c r="I166" s="55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</row>
    <row r="167" spans="2:24" x14ac:dyDescent="0.2">
      <c r="B167" s="29"/>
      <c r="C167" s="186"/>
      <c r="D167" s="168"/>
      <c r="E167" s="34"/>
      <c r="F167" s="48"/>
      <c r="G167" s="34"/>
      <c r="H167" s="77"/>
      <c r="I167" s="55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</row>
    <row r="168" spans="2:24" x14ac:dyDescent="0.2">
      <c r="B168" s="52" t="s">
        <v>360</v>
      </c>
      <c r="C168" s="79">
        <v>81403</v>
      </c>
      <c r="D168" s="52" t="s">
        <v>361</v>
      </c>
      <c r="E168" s="34"/>
      <c r="F168" s="48"/>
      <c r="G168" s="34"/>
      <c r="H168" s="77"/>
      <c r="I168" s="55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</row>
    <row r="169" spans="2:24" x14ac:dyDescent="0.2">
      <c r="B169" s="29"/>
      <c r="C169" s="186"/>
      <c r="D169" s="168"/>
      <c r="E169" s="34"/>
      <c r="F169" s="48"/>
      <c r="G169" s="34"/>
      <c r="H169" s="77"/>
      <c r="I169" s="55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</row>
    <row r="170" spans="2:24" x14ac:dyDescent="0.2">
      <c r="B170" s="29"/>
      <c r="C170" s="186"/>
      <c r="D170" s="168">
        <v>1</v>
      </c>
      <c r="E170" s="34"/>
      <c r="F170" s="48"/>
      <c r="G170" s="34"/>
      <c r="H170" s="77"/>
      <c r="I170" s="55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</row>
    <row r="171" spans="2:24" x14ac:dyDescent="0.2">
      <c r="B171" s="29"/>
      <c r="C171" s="186"/>
      <c r="D171" s="168"/>
      <c r="E171" s="34"/>
      <c r="F171" s="48"/>
      <c r="G171" s="34"/>
      <c r="H171" s="77"/>
      <c r="I171" s="55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</row>
    <row r="172" spans="2:24" x14ac:dyDescent="0.2">
      <c r="B172" s="29"/>
      <c r="C172" s="186"/>
      <c r="D172" s="168"/>
      <c r="E172" s="34"/>
      <c r="F172" s="48"/>
      <c r="G172" s="34"/>
      <c r="H172" s="77"/>
      <c r="I172" s="55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</row>
    <row r="173" spans="2:24" x14ac:dyDescent="0.2">
      <c r="B173" s="52" t="s">
        <v>362</v>
      </c>
      <c r="C173" s="79">
        <v>71710</v>
      </c>
      <c r="D173" s="52" t="s">
        <v>363</v>
      </c>
      <c r="E173" s="34"/>
      <c r="F173" s="48"/>
      <c r="G173" s="34"/>
      <c r="H173" s="77"/>
      <c r="I173" s="55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</row>
    <row r="174" spans="2:24" x14ac:dyDescent="0.2">
      <c r="B174" s="52"/>
      <c r="C174" s="79"/>
      <c r="D174" s="168"/>
      <c r="E174" s="34"/>
      <c r="F174" s="48"/>
      <c r="G174" s="34"/>
      <c r="H174" s="77"/>
      <c r="I174" s="55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</row>
    <row r="175" spans="2:24" x14ac:dyDescent="0.2">
      <c r="B175" s="52"/>
      <c r="C175" s="79"/>
      <c r="D175" s="168">
        <v>8</v>
      </c>
      <c r="E175" s="34"/>
      <c r="F175" s="48"/>
      <c r="G175" s="34"/>
      <c r="H175" s="77"/>
      <c r="I175" s="55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</row>
    <row r="176" spans="2:24" x14ac:dyDescent="0.2">
      <c r="B176" s="29"/>
      <c r="C176" s="29"/>
      <c r="D176" s="78"/>
      <c r="E176" s="34"/>
      <c r="F176" s="48"/>
      <c r="G176" s="34"/>
      <c r="H176" s="77"/>
      <c r="I176" s="55"/>
      <c r="J176" s="29"/>
      <c r="K176" s="186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</row>
    <row r="177" spans="2:24" x14ac:dyDescent="0.2">
      <c r="B177" s="29"/>
      <c r="C177" s="29"/>
      <c r="D177" s="29"/>
      <c r="E177" s="34"/>
      <c r="F177" s="29"/>
      <c r="G177" s="49"/>
      <c r="H177" s="69"/>
      <c r="I177" s="56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</row>
    <row r="178" spans="2:24" x14ac:dyDescent="0.2">
      <c r="B178" s="61" t="s">
        <v>55</v>
      </c>
      <c r="C178" s="60"/>
      <c r="D178" s="60" t="s">
        <v>284</v>
      </c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59"/>
    </row>
    <row r="179" spans="2:24" x14ac:dyDescent="0.2">
      <c r="B179" s="29"/>
      <c r="C179" s="29"/>
      <c r="D179" s="29"/>
      <c r="E179" s="34"/>
      <c r="F179" s="29"/>
      <c r="G179" s="49"/>
      <c r="H179" s="69"/>
      <c r="I179" s="56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</row>
    <row r="180" spans="2:24" x14ac:dyDescent="0.2">
      <c r="B180" s="52" t="s">
        <v>285</v>
      </c>
      <c r="C180" s="79">
        <v>160971</v>
      </c>
      <c r="D180" s="52" t="s">
        <v>286</v>
      </c>
      <c r="E180" s="34"/>
      <c r="F180" s="29"/>
      <c r="G180" s="49"/>
      <c r="H180" s="69"/>
      <c r="I180" s="56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</row>
    <row r="181" spans="2:24" x14ac:dyDescent="0.2">
      <c r="B181" s="29"/>
      <c r="C181" s="29"/>
      <c r="D181" s="29"/>
      <c r="E181" s="34"/>
      <c r="F181" s="29"/>
      <c r="G181" s="49"/>
      <c r="H181" s="69"/>
      <c r="I181" s="56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</row>
    <row r="182" spans="2:24" x14ac:dyDescent="0.2">
      <c r="B182" s="29"/>
      <c r="C182" s="29"/>
      <c r="D182" s="63" t="s">
        <v>42</v>
      </c>
      <c r="E182" s="63" t="s">
        <v>43</v>
      </c>
      <c r="F182" s="29"/>
      <c r="G182" s="49"/>
      <c r="H182" s="69"/>
      <c r="I182" s="56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</row>
    <row r="183" spans="2:24" x14ac:dyDescent="0.2">
      <c r="B183" s="29"/>
      <c r="C183" s="29"/>
      <c r="D183" s="67" t="s">
        <v>306</v>
      </c>
      <c r="E183" s="199">
        <f>I33</f>
        <v>558.63199999999995</v>
      </c>
      <c r="F183" s="29"/>
      <c r="G183" s="49"/>
      <c r="H183" s="69"/>
      <c r="I183" s="56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</row>
    <row r="184" spans="2:24" x14ac:dyDescent="0.2">
      <c r="B184" s="29"/>
      <c r="C184" s="29"/>
      <c r="D184" s="199"/>
      <c r="E184" s="194"/>
      <c r="F184" s="29"/>
      <c r="G184" s="49"/>
      <c r="H184" s="69"/>
      <c r="I184" s="56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</row>
    <row r="185" spans="2:24" x14ac:dyDescent="0.2">
      <c r="B185" s="29"/>
      <c r="C185" s="29"/>
      <c r="D185" s="197" t="s">
        <v>40</v>
      </c>
      <c r="E185" s="201">
        <f>SUM(E183:E183)</f>
        <v>558.63199999999995</v>
      </c>
      <c r="F185" s="29"/>
      <c r="G185" s="200"/>
      <c r="H185" s="69"/>
      <c r="I185" s="56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</row>
    <row r="186" spans="2:24" x14ac:dyDescent="0.2">
      <c r="B186" s="29"/>
      <c r="C186" s="29"/>
      <c r="D186" s="29"/>
      <c r="E186" s="34"/>
      <c r="F186" s="29"/>
      <c r="G186" s="49"/>
      <c r="H186" s="69"/>
      <c r="I186" s="56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</row>
    <row r="187" spans="2:24" x14ac:dyDescent="0.2">
      <c r="B187" s="29"/>
      <c r="C187" s="29"/>
      <c r="D187" s="29"/>
      <c r="E187" s="34"/>
      <c r="F187" s="29"/>
      <c r="G187" s="49"/>
      <c r="H187" s="69"/>
      <c r="I187" s="56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</row>
    <row r="188" spans="2:24" x14ac:dyDescent="0.2">
      <c r="B188" s="52" t="s">
        <v>287</v>
      </c>
      <c r="C188" s="79">
        <v>160602</v>
      </c>
      <c r="D188" s="52" t="s">
        <v>289</v>
      </c>
      <c r="E188" s="34"/>
      <c r="F188" s="29"/>
      <c r="G188" s="49"/>
      <c r="H188" s="69"/>
      <c r="I188" s="56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</row>
    <row r="189" spans="2:24" x14ac:dyDescent="0.2">
      <c r="B189" s="29"/>
      <c r="C189" s="29"/>
      <c r="D189" s="29"/>
      <c r="E189" s="34"/>
      <c r="F189" s="29"/>
      <c r="G189" s="49"/>
      <c r="H189" s="69"/>
      <c r="I189" s="56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</row>
    <row r="190" spans="2:24" x14ac:dyDescent="0.2">
      <c r="B190" s="29"/>
      <c r="C190" s="29"/>
      <c r="D190" s="63" t="s">
        <v>42</v>
      </c>
      <c r="E190" s="62" t="s">
        <v>41</v>
      </c>
      <c r="F190" s="29"/>
      <c r="G190" s="49"/>
      <c r="H190" s="69"/>
      <c r="I190" s="56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</row>
    <row r="191" spans="2:24" x14ac:dyDescent="0.2">
      <c r="B191" s="29"/>
      <c r="C191" s="29"/>
      <c r="D191" s="67" t="s">
        <v>299</v>
      </c>
      <c r="E191" s="34">
        <f>15+30.4+35.3</f>
        <v>80.699999999999989</v>
      </c>
      <c r="F191" s="29"/>
      <c r="G191" s="49"/>
      <c r="H191" s="69"/>
      <c r="I191" s="56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</row>
    <row r="192" spans="2:24" x14ac:dyDescent="0.2">
      <c r="B192" s="29"/>
      <c r="C192" s="29"/>
      <c r="D192" s="67"/>
      <c r="E192" s="34"/>
      <c r="F192" s="29"/>
      <c r="G192" s="49"/>
      <c r="H192" s="69"/>
      <c r="I192" s="56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</row>
    <row r="193" spans="2:24" x14ac:dyDescent="0.2">
      <c r="B193" s="29"/>
      <c r="C193" s="29"/>
      <c r="D193" s="50" t="s">
        <v>40</v>
      </c>
      <c r="E193" s="49">
        <f>SUM(E191:E192)</f>
        <v>80.699999999999989</v>
      </c>
      <c r="F193" s="29"/>
      <c r="G193" s="49"/>
      <c r="H193" s="69"/>
      <c r="I193" s="56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</row>
    <row r="194" spans="2:24" x14ac:dyDescent="0.2">
      <c r="B194" s="29"/>
      <c r="C194" s="29"/>
      <c r="D194" s="29"/>
      <c r="E194" s="34"/>
      <c r="F194" s="29"/>
      <c r="G194" s="49"/>
      <c r="H194" s="69"/>
      <c r="I194" s="56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</row>
    <row r="195" spans="2:24" x14ac:dyDescent="0.2">
      <c r="B195" s="29"/>
      <c r="C195" s="29"/>
      <c r="D195" s="29"/>
      <c r="E195" s="34"/>
      <c r="F195" s="29"/>
      <c r="G195" s="49"/>
      <c r="H195" s="69"/>
      <c r="I195" s="56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</row>
    <row r="196" spans="2:24" x14ac:dyDescent="0.2">
      <c r="B196" s="79" t="s">
        <v>288</v>
      </c>
      <c r="C196" s="79">
        <v>160963</v>
      </c>
      <c r="D196" s="52" t="s">
        <v>291</v>
      </c>
      <c r="E196" s="34"/>
      <c r="F196" s="29"/>
      <c r="G196" s="49"/>
      <c r="H196" s="69"/>
      <c r="I196" s="56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</row>
    <row r="197" spans="2:24" x14ac:dyDescent="0.2">
      <c r="B197" s="29"/>
      <c r="C197" s="29"/>
      <c r="D197" s="29"/>
      <c r="E197" s="34"/>
      <c r="F197" s="29"/>
      <c r="G197" s="49"/>
      <c r="H197" s="69"/>
      <c r="I197" s="56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</row>
    <row r="198" spans="2:24" x14ac:dyDescent="0.2">
      <c r="B198" s="29"/>
      <c r="C198" s="29"/>
      <c r="D198" s="63" t="s">
        <v>42</v>
      </c>
      <c r="E198" s="62" t="s">
        <v>41</v>
      </c>
      <c r="F198" s="29"/>
      <c r="G198" s="49"/>
      <c r="H198" s="69"/>
      <c r="I198" s="56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</row>
    <row r="199" spans="2:24" x14ac:dyDescent="0.2">
      <c r="B199" s="29"/>
      <c r="C199" s="29"/>
      <c r="D199" s="67" t="s">
        <v>299</v>
      </c>
      <c r="E199" s="34">
        <f>10.6+10.6+15.4</f>
        <v>36.6</v>
      </c>
      <c r="F199" s="29"/>
      <c r="G199" s="49"/>
      <c r="H199" s="69"/>
      <c r="I199" s="56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</row>
    <row r="200" spans="2:24" x14ac:dyDescent="0.2">
      <c r="B200" s="29"/>
      <c r="C200" s="29"/>
      <c r="D200" s="67"/>
      <c r="E200" s="34"/>
      <c r="F200" s="29"/>
      <c r="G200" s="49"/>
      <c r="H200" s="69"/>
      <c r="I200" s="56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</row>
    <row r="201" spans="2:24" x14ac:dyDescent="0.2">
      <c r="B201" s="29"/>
      <c r="C201" s="29"/>
      <c r="D201" s="50" t="s">
        <v>40</v>
      </c>
      <c r="E201" s="49">
        <f>SUM(E199:E200)</f>
        <v>36.6</v>
      </c>
      <c r="F201" s="29"/>
      <c r="G201" s="49"/>
      <c r="H201" s="69"/>
      <c r="I201" s="56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</row>
    <row r="202" spans="2:24" x14ac:dyDescent="0.2">
      <c r="B202" s="29"/>
      <c r="C202" s="29"/>
      <c r="D202" s="50"/>
      <c r="E202" s="49"/>
      <c r="F202" s="29"/>
      <c r="G202" s="49"/>
      <c r="H202" s="69"/>
      <c r="I202" s="56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</row>
    <row r="203" spans="2:24" x14ac:dyDescent="0.2">
      <c r="B203" s="29"/>
      <c r="C203" s="29"/>
      <c r="D203" s="50"/>
      <c r="E203" s="49"/>
      <c r="F203" s="29"/>
      <c r="G203" s="49"/>
      <c r="H203" s="69"/>
      <c r="I203" s="56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</row>
    <row r="204" spans="2:24" x14ac:dyDescent="0.2">
      <c r="B204" s="79" t="s">
        <v>290</v>
      </c>
      <c r="C204" s="79">
        <v>201410</v>
      </c>
      <c r="D204" s="52" t="s">
        <v>316</v>
      </c>
      <c r="E204" s="49"/>
      <c r="F204" s="29"/>
      <c r="G204" s="49"/>
      <c r="H204" s="69"/>
      <c r="I204" s="56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</row>
    <row r="205" spans="2:24" x14ac:dyDescent="0.2">
      <c r="B205" s="29"/>
      <c r="C205" s="29"/>
      <c r="D205" s="50"/>
      <c r="E205" s="49"/>
      <c r="F205" s="29"/>
      <c r="G205" s="49"/>
      <c r="H205" s="69"/>
      <c r="I205" s="56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</row>
    <row r="206" spans="2:24" x14ac:dyDescent="0.2">
      <c r="B206" s="29"/>
      <c r="C206" s="29"/>
      <c r="D206" s="68" t="s">
        <v>318</v>
      </c>
      <c r="E206" s="53" t="s">
        <v>317</v>
      </c>
      <c r="F206" s="53"/>
      <c r="G206" s="53" t="s">
        <v>41</v>
      </c>
      <c r="H206" s="53"/>
      <c r="I206" s="53" t="s">
        <v>49</v>
      </c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</row>
    <row r="207" spans="2:24" x14ac:dyDescent="0.2">
      <c r="B207" s="29"/>
      <c r="C207" s="29"/>
      <c r="D207" s="78"/>
      <c r="E207" s="34">
        <v>0.2</v>
      </c>
      <c r="F207" s="48" t="s">
        <v>46</v>
      </c>
      <c r="G207" s="34">
        <f>50.6+35.3</f>
        <v>85.9</v>
      </c>
      <c r="H207" s="77" t="s">
        <v>45</v>
      </c>
      <c r="I207" s="55">
        <f>E207*G207</f>
        <v>17.180000000000003</v>
      </c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</row>
    <row r="208" spans="2:24" x14ac:dyDescent="0.2">
      <c r="B208" s="29"/>
      <c r="C208" s="29"/>
      <c r="D208" s="78"/>
      <c r="E208" s="34"/>
      <c r="F208" s="48"/>
      <c r="G208" s="34"/>
      <c r="H208" s="77"/>
      <c r="I208" s="55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</row>
    <row r="209" spans="2:24" x14ac:dyDescent="0.2">
      <c r="B209" s="29"/>
      <c r="C209" s="29"/>
      <c r="D209" s="29"/>
      <c r="E209" s="34"/>
      <c r="F209" s="29"/>
      <c r="G209" s="49" t="s">
        <v>51</v>
      </c>
      <c r="H209" s="69" t="s">
        <v>63</v>
      </c>
      <c r="I209" s="56">
        <f>SUM(I207:I207)</f>
        <v>17.180000000000003</v>
      </c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</row>
    <row r="210" spans="2:24" x14ac:dyDescent="0.2">
      <c r="B210" s="29"/>
      <c r="C210" s="29"/>
      <c r="D210" s="29"/>
      <c r="E210" s="34"/>
      <c r="F210" s="29"/>
      <c r="G210" s="49"/>
      <c r="H210" s="69"/>
      <c r="I210" s="56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</row>
    <row r="211" spans="2:24" x14ac:dyDescent="0.2">
      <c r="B211" s="79" t="s">
        <v>519</v>
      </c>
      <c r="C211" s="79">
        <v>88315</v>
      </c>
      <c r="D211" s="52" t="s">
        <v>520</v>
      </c>
      <c r="E211" s="34"/>
      <c r="F211" s="29"/>
      <c r="G211" s="49"/>
      <c r="H211" s="69"/>
      <c r="I211" s="56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</row>
    <row r="212" spans="2:24" x14ac:dyDescent="0.2">
      <c r="B212" s="79"/>
      <c r="C212" s="79"/>
      <c r="D212" s="29"/>
      <c r="E212" s="34"/>
      <c r="F212" s="29"/>
      <c r="G212" s="49"/>
      <c r="H212" s="69"/>
      <c r="I212" s="56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</row>
    <row r="213" spans="2:24" x14ac:dyDescent="0.2">
      <c r="B213" s="79"/>
      <c r="C213" s="79"/>
      <c r="D213" s="29" t="s">
        <v>521</v>
      </c>
      <c r="E213" s="34"/>
      <c r="F213" s="29"/>
      <c r="G213" s="49"/>
      <c r="H213" s="69"/>
      <c r="I213" s="56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</row>
    <row r="214" spans="2:24" x14ac:dyDescent="0.2">
      <c r="B214" s="79"/>
      <c r="C214" s="79"/>
      <c r="D214" s="29" t="s">
        <v>522</v>
      </c>
      <c r="E214" s="34"/>
      <c r="F214" s="29"/>
      <c r="G214" s="49"/>
      <c r="H214" s="69"/>
      <c r="I214" s="56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</row>
    <row r="215" spans="2:24" x14ac:dyDescent="0.2">
      <c r="B215" s="79"/>
      <c r="C215" s="79"/>
      <c r="D215" s="29"/>
      <c r="E215" s="34"/>
      <c r="F215" s="29"/>
      <c r="G215" s="49"/>
      <c r="H215" s="69"/>
      <c r="I215" s="56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</row>
    <row r="216" spans="2:24" x14ac:dyDescent="0.2">
      <c r="B216" s="29"/>
      <c r="C216" s="29"/>
      <c r="D216" s="29"/>
      <c r="E216" s="34"/>
      <c r="F216" s="29"/>
      <c r="G216" s="49"/>
      <c r="H216" s="69"/>
      <c r="I216" s="56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</row>
    <row r="217" spans="2:24" x14ac:dyDescent="0.2">
      <c r="B217" s="61" t="s">
        <v>54</v>
      </c>
      <c r="C217" s="60"/>
      <c r="D217" s="60" t="s">
        <v>327</v>
      </c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59"/>
    </row>
    <row r="218" spans="2:24" x14ac:dyDescent="0.2">
      <c r="B218" s="29"/>
      <c r="C218" s="29"/>
      <c r="D218" s="29"/>
      <c r="E218" s="34"/>
      <c r="F218" s="29"/>
      <c r="G218" s="49"/>
      <c r="H218" s="69"/>
      <c r="I218" s="56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</row>
    <row r="219" spans="2:24" x14ac:dyDescent="0.2">
      <c r="B219" s="52" t="s">
        <v>292</v>
      </c>
      <c r="C219" s="79">
        <v>160600</v>
      </c>
      <c r="D219" s="52" t="s">
        <v>364</v>
      </c>
      <c r="E219" s="34"/>
      <c r="F219" s="29"/>
      <c r="G219" s="49"/>
      <c r="H219" s="69"/>
      <c r="I219" s="56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</row>
    <row r="220" spans="2:24" x14ac:dyDescent="0.2">
      <c r="B220" s="52"/>
      <c r="C220" s="79"/>
      <c r="D220" s="52"/>
      <c r="E220" s="34"/>
      <c r="F220" s="29"/>
      <c r="G220" s="49"/>
      <c r="H220" s="69"/>
      <c r="I220" s="56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</row>
    <row r="221" spans="2:24" x14ac:dyDescent="0.2">
      <c r="B221" s="29"/>
      <c r="C221" s="29"/>
      <c r="D221" s="53" t="s">
        <v>376</v>
      </c>
      <c r="E221" s="53"/>
      <c r="F221" s="53" t="s">
        <v>377</v>
      </c>
      <c r="G221" s="53"/>
      <c r="H221" s="53" t="s">
        <v>49</v>
      </c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</row>
    <row r="222" spans="2:24" x14ac:dyDescent="0.2">
      <c r="B222" s="29"/>
      <c r="C222" s="29" t="s">
        <v>378</v>
      </c>
      <c r="D222" s="34">
        <f>10.6+10.6+10.6</f>
        <v>31.799999999999997</v>
      </c>
      <c r="E222" s="48" t="s">
        <v>46</v>
      </c>
      <c r="F222" s="34">
        <v>0.7</v>
      </c>
      <c r="G222" s="77" t="s">
        <v>45</v>
      </c>
      <c r="H222" s="55">
        <f>D222*F222</f>
        <v>22.259999999999998</v>
      </c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</row>
    <row r="223" spans="2:24" x14ac:dyDescent="0.2">
      <c r="B223" s="29"/>
      <c r="C223" s="29" t="s">
        <v>379</v>
      </c>
      <c r="D223" s="34">
        <v>4.8</v>
      </c>
      <c r="E223" s="48" t="s">
        <v>46</v>
      </c>
      <c r="F223" s="34">
        <v>0.55000000000000004</v>
      </c>
      <c r="G223" s="77" t="s">
        <v>45</v>
      </c>
      <c r="H223" s="55">
        <f t="shared" ref="H223" si="3">D223*F223</f>
        <v>2.64</v>
      </c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</row>
    <row r="224" spans="2:24" x14ac:dyDescent="0.2">
      <c r="B224" s="29"/>
      <c r="C224" s="29"/>
      <c r="D224" s="34"/>
      <c r="E224" s="48"/>
      <c r="F224" s="34"/>
      <c r="G224" s="77"/>
      <c r="H224" s="55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</row>
    <row r="225" spans="2:24" ht="13.5" customHeight="1" x14ac:dyDescent="0.2">
      <c r="B225" s="29"/>
      <c r="C225" s="29"/>
      <c r="D225" s="34"/>
      <c r="E225" s="29"/>
      <c r="F225" s="49" t="s">
        <v>51</v>
      </c>
      <c r="G225" s="69" t="s">
        <v>63</v>
      </c>
      <c r="H225" s="56">
        <f>SUM(H222:H223)</f>
        <v>24.9</v>
      </c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</row>
    <row r="226" spans="2:24" x14ac:dyDescent="0.2">
      <c r="B226" s="29"/>
      <c r="C226" s="29"/>
      <c r="D226" s="50"/>
      <c r="E226" s="49"/>
      <c r="F226" s="29"/>
      <c r="G226" s="49"/>
      <c r="H226" s="69"/>
      <c r="I226" s="56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</row>
    <row r="227" spans="2:24" x14ac:dyDescent="0.2">
      <c r="B227" s="52" t="s">
        <v>373</v>
      </c>
      <c r="C227" s="79">
        <v>82304</v>
      </c>
      <c r="D227" s="52" t="s">
        <v>374</v>
      </c>
      <c r="E227" s="49"/>
      <c r="F227" s="29"/>
      <c r="G227" s="49"/>
      <c r="H227" s="69"/>
      <c r="I227" s="56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</row>
    <row r="228" spans="2:24" x14ac:dyDescent="0.2">
      <c r="B228" s="29"/>
      <c r="C228" s="29"/>
      <c r="D228" s="50"/>
      <c r="E228" s="49"/>
      <c r="F228" s="29"/>
      <c r="G228" s="49"/>
      <c r="H228" s="69"/>
      <c r="I228" s="56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</row>
    <row r="229" spans="2:24" x14ac:dyDescent="0.2">
      <c r="B229" s="29"/>
      <c r="C229" s="29"/>
      <c r="D229" s="63" t="s">
        <v>42</v>
      </c>
      <c r="E229" s="62" t="s">
        <v>41</v>
      </c>
      <c r="F229" s="29"/>
      <c r="G229" s="49"/>
      <c r="H229" s="69"/>
      <c r="I229" s="56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</row>
    <row r="230" spans="2:24" x14ac:dyDescent="0.2">
      <c r="B230" s="29"/>
      <c r="C230" s="29"/>
      <c r="D230" s="67" t="s">
        <v>375</v>
      </c>
      <c r="E230" s="34">
        <f>22</f>
        <v>22</v>
      </c>
      <c r="F230" s="29"/>
      <c r="G230" s="49"/>
      <c r="H230" s="69"/>
      <c r="I230" s="56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</row>
    <row r="231" spans="2:24" x14ac:dyDescent="0.2">
      <c r="B231" s="29"/>
      <c r="C231" s="29"/>
      <c r="D231" s="199"/>
      <c r="E231" s="194"/>
      <c r="F231" s="29"/>
      <c r="G231" s="49"/>
      <c r="H231" s="69"/>
      <c r="I231" s="56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</row>
    <row r="232" spans="2:24" x14ac:dyDescent="0.2">
      <c r="B232" s="29"/>
      <c r="C232" s="29"/>
      <c r="D232" s="50" t="s">
        <v>40</v>
      </c>
      <c r="E232" s="49">
        <f>SUM(E230:E230)</f>
        <v>22</v>
      </c>
      <c r="F232" s="29"/>
      <c r="G232" s="49"/>
      <c r="H232" s="69"/>
      <c r="I232" s="56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</row>
    <row r="233" spans="2:24" x14ac:dyDescent="0.2">
      <c r="B233" s="29"/>
      <c r="C233" s="29"/>
      <c r="D233" s="50"/>
      <c r="E233" s="49"/>
      <c r="F233" s="29"/>
      <c r="G233" s="49"/>
      <c r="H233" s="69"/>
      <c r="I233" s="56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</row>
    <row r="234" spans="2:24" x14ac:dyDescent="0.2">
      <c r="B234" s="79" t="s">
        <v>380</v>
      </c>
      <c r="C234" s="79">
        <v>81938</v>
      </c>
      <c r="D234" s="52" t="s">
        <v>381</v>
      </c>
      <c r="E234" s="34"/>
      <c r="F234" s="29"/>
      <c r="G234" s="49"/>
      <c r="H234" s="69"/>
      <c r="I234" s="56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</row>
    <row r="235" spans="2:24" x14ac:dyDescent="0.2">
      <c r="B235" s="29"/>
      <c r="C235" s="29"/>
      <c r="D235" s="29"/>
      <c r="E235" s="34"/>
      <c r="F235" s="29"/>
      <c r="G235" s="49"/>
      <c r="H235" s="69"/>
      <c r="I235" s="56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</row>
    <row r="236" spans="2:24" x14ac:dyDescent="0.2">
      <c r="B236" s="29"/>
      <c r="C236" s="29"/>
      <c r="D236" s="168">
        <v>3</v>
      </c>
      <c r="E236" s="34"/>
      <c r="F236" s="29"/>
      <c r="G236" s="49"/>
      <c r="H236" s="69"/>
      <c r="I236" s="56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</row>
    <row r="237" spans="2:24" x14ac:dyDescent="0.2">
      <c r="B237" s="29"/>
      <c r="C237" s="29"/>
      <c r="D237" s="29"/>
      <c r="E237" s="34"/>
      <c r="F237" s="29"/>
      <c r="G237" s="49"/>
      <c r="H237" s="69"/>
      <c r="I237" s="56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</row>
    <row r="238" spans="2:24" x14ac:dyDescent="0.2">
      <c r="B238" s="29"/>
      <c r="C238" s="29"/>
      <c r="D238" s="29"/>
      <c r="E238" s="34"/>
      <c r="F238" s="29"/>
      <c r="G238" s="49"/>
      <c r="H238" s="69"/>
      <c r="I238" s="56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</row>
    <row r="239" spans="2:24" x14ac:dyDescent="0.2">
      <c r="B239" s="79" t="s">
        <v>382</v>
      </c>
      <c r="C239" s="79">
        <v>89854</v>
      </c>
      <c r="D239" s="52" t="s">
        <v>383</v>
      </c>
      <c r="E239" s="34"/>
      <c r="F239" s="29"/>
      <c r="G239" s="49"/>
      <c r="H239" s="69"/>
      <c r="I239" s="56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</row>
    <row r="240" spans="2:24" x14ac:dyDescent="0.2">
      <c r="B240" s="79"/>
      <c r="C240" s="29"/>
      <c r="D240" s="29"/>
      <c r="E240" s="34"/>
      <c r="F240" s="29"/>
      <c r="G240" s="49"/>
      <c r="H240" s="69"/>
      <c r="I240" s="56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</row>
    <row r="241" spans="2:24" x14ac:dyDescent="0.2">
      <c r="B241" s="79"/>
      <c r="C241" s="29"/>
      <c r="D241" s="168">
        <v>6</v>
      </c>
      <c r="E241" s="34"/>
      <c r="F241" s="29"/>
      <c r="G241" s="49"/>
      <c r="H241" s="69"/>
      <c r="I241" s="56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</row>
    <row r="242" spans="2:24" x14ac:dyDescent="0.2">
      <c r="B242" s="79"/>
      <c r="C242" s="29"/>
      <c r="D242" s="168"/>
      <c r="E242" s="34"/>
      <c r="F242" s="29"/>
      <c r="G242" s="49"/>
      <c r="H242" s="69"/>
      <c r="I242" s="56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</row>
    <row r="243" spans="2:24" x14ac:dyDescent="0.2">
      <c r="B243" s="79"/>
      <c r="C243" s="29"/>
      <c r="D243" s="168"/>
      <c r="E243" s="34"/>
      <c r="F243" s="29"/>
      <c r="G243" s="49"/>
      <c r="H243" s="69"/>
      <c r="I243" s="56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</row>
    <row r="244" spans="2:24" x14ac:dyDescent="0.2">
      <c r="B244" s="79" t="s">
        <v>523</v>
      </c>
      <c r="C244" s="79">
        <v>82331</v>
      </c>
      <c r="D244" s="52" t="s">
        <v>524</v>
      </c>
      <c r="E244" s="34"/>
      <c r="F244" s="29"/>
      <c r="G244" s="49"/>
      <c r="H244" s="69"/>
      <c r="I244" s="56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</row>
    <row r="245" spans="2:24" x14ac:dyDescent="0.2">
      <c r="B245" s="79"/>
      <c r="C245" s="29"/>
      <c r="D245" s="168"/>
      <c r="E245" s="34"/>
      <c r="F245" s="29"/>
      <c r="G245" s="49"/>
      <c r="H245" s="69"/>
      <c r="I245" s="56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</row>
    <row r="246" spans="2:24" x14ac:dyDescent="0.2">
      <c r="B246" s="79"/>
      <c r="C246" s="29"/>
      <c r="D246" s="225">
        <v>3</v>
      </c>
      <c r="E246" s="34"/>
      <c r="F246" s="29"/>
      <c r="G246" s="49"/>
      <c r="H246" s="69"/>
      <c r="I246" s="56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</row>
    <row r="247" spans="2:24" x14ac:dyDescent="0.2">
      <c r="B247" s="79"/>
      <c r="C247" s="29"/>
      <c r="D247" s="29"/>
      <c r="E247" s="34"/>
      <c r="F247" s="29"/>
      <c r="G247" s="49"/>
      <c r="H247" s="69"/>
      <c r="I247" s="56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</row>
    <row r="248" spans="2:24" x14ac:dyDescent="0.2">
      <c r="B248" s="79"/>
      <c r="C248" s="29"/>
      <c r="D248" s="29"/>
      <c r="E248" s="34"/>
      <c r="F248" s="29"/>
      <c r="G248" s="49"/>
      <c r="H248" s="69"/>
      <c r="I248" s="56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</row>
    <row r="249" spans="2:24" x14ac:dyDescent="0.2">
      <c r="B249" s="61" t="s">
        <v>52</v>
      </c>
      <c r="C249" s="60"/>
      <c r="D249" s="60" t="s">
        <v>386</v>
      </c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59"/>
    </row>
    <row r="250" spans="2:24" x14ac:dyDescent="0.2">
      <c r="B250" s="79"/>
      <c r="C250" s="29"/>
      <c r="D250" s="29"/>
      <c r="E250" s="34"/>
      <c r="F250" s="29"/>
      <c r="G250" s="49"/>
      <c r="H250" s="69"/>
      <c r="I250" s="56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</row>
    <row r="251" spans="2:24" x14ac:dyDescent="0.2">
      <c r="B251" s="79" t="s">
        <v>295</v>
      </c>
      <c r="C251" s="79">
        <v>70563</v>
      </c>
      <c r="D251" s="52" t="s">
        <v>388</v>
      </c>
      <c r="E251" s="34"/>
      <c r="F251" s="29"/>
      <c r="G251" s="49"/>
      <c r="H251" s="69"/>
      <c r="I251" s="56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</row>
    <row r="252" spans="2:24" x14ac:dyDescent="0.2">
      <c r="B252" s="79"/>
      <c r="C252" s="29"/>
      <c r="D252" s="29"/>
      <c r="E252" s="34"/>
      <c r="F252" s="29"/>
      <c r="G252" s="49"/>
      <c r="H252" s="69"/>
      <c r="I252" s="56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</row>
    <row r="253" spans="2:24" x14ac:dyDescent="0.2">
      <c r="B253" s="79"/>
      <c r="C253" s="29"/>
      <c r="D253" s="63"/>
      <c r="E253" s="62" t="s">
        <v>41</v>
      </c>
      <c r="F253" s="29"/>
      <c r="G253" s="49"/>
      <c r="H253" s="69"/>
      <c r="I253" s="56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</row>
    <row r="254" spans="2:24" x14ac:dyDescent="0.2">
      <c r="B254" s="79"/>
      <c r="C254" s="29"/>
      <c r="D254" s="67"/>
      <c r="E254" s="34">
        <v>51</v>
      </c>
      <c r="F254" s="29"/>
      <c r="G254" s="49"/>
      <c r="H254" s="69"/>
      <c r="I254" s="56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</row>
    <row r="255" spans="2:24" x14ac:dyDescent="0.2">
      <c r="B255" s="79"/>
      <c r="C255" s="29"/>
      <c r="D255" s="199"/>
      <c r="E255" s="194"/>
      <c r="F255" s="29"/>
      <c r="G255" s="49"/>
      <c r="H255" s="69"/>
      <c r="I255" s="56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</row>
    <row r="256" spans="2:24" x14ac:dyDescent="0.2">
      <c r="B256" s="79"/>
      <c r="C256" s="29"/>
      <c r="D256" s="50" t="s">
        <v>40</v>
      </c>
      <c r="E256" s="49">
        <f>SUM(E254:E254)</f>
        <v>51</v>
      </c>
      <c r="F256" s="29"/>
      <c r="G256" s="49"/>
      <c r="H256" s="69"/>
      <c r="I256" s="56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</row>
    <row r="257" spans="2:24" x14ac:dyDescent="0.2">
      <c r="B257" s="79"/>
      <c r="C257" s="29"/>
      <c r="D257" s="29"/>
      <c r="E257" s="34"/>
      <c r="F257" s="29"/>
      <c r="G257" s="49"/>
      <c r="H257" s="69"/>
      <c r="I257" s="56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</row>
    <row r="258" spans="2:24" x14ac:dyDescent="0.2">
      <c r="B258" s="79" t="s">
        <v>297</v>
      </c>
      <c r="C258" s="79">
        <v>71171</v>
      </c>
      <c r="D258" s="52" t="s">
        <v>389</v>
      </c>
      <c r="E258" s="34"/>
      <c r="F258" s="29"/>
      <c r="G258" s="49"/>
      <c r="H258" s="69"/>
      <c r="I258" s="56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</row>
    <row r="259" spans="2:24" x14ac:dyDescent="0.2">
      <c r="B259" s="79"/>
      <c r="C259" s="29"/>
      <c r="D259" s="29"/>
      <c r="E259" s="34"/>
      <c r="F259" s="29"/>
      <c r="G259" s="49"/>
      <c r="H259" s="69"/>
      <c r="I259" s="56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</row>
    <row r="260" spans="2:24" x14ac:dyDescent="0.2">
      <c r="B260" s="79"/>
      <c r="C260" s="29"/>
      <c r="D260" s="168">
        <v>1</v>
      </c>
      <c r="E260" s="34"/>
      <c r="F260" s="29"/>
      <c r="G260" s="49"/>
      <c r="H260" s="69"/>
      <c r="I260" s="56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</row>
    <row r="261" spans="2:24" x14ac:dyDescent="0.2">
      <c r="B261" s="79"/>
      <c r="C261" s="29"/>
      <c r="D261" s="29"/>
      <c r="E261" s="34"/>
      <c r="F261" s="29"/>
      <c r="G261" s="49"/>
      <c r="H261" s="69"/>
      <c r="I261" s="56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</row>
    <row r="262" spans="2:24" x14ac:dyDescent="0.2">
      <c r="B262" s="79" t="s">
        <v>390</v>
      </c>
      <c r="C262" s="79">
        <v>71320</v>
      </c>
      <c r="D262" s="52" t="s">
        <v>391</v>
      </c>
      <c r="E262" s="34"/>
      <c r="F262" s="29"/>
      <c r="G262" s="49"/>
      <c r="H262" s="69"/>
      <c r="I262" s="56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</row>
    <row r="263" spans="2:24" x14ac:dyDescent="0.2">
      <c r="B263" s="79"/>
      <c r="C263" s="29"/>
      <c r="D263" s="29"/>
      <c r="E263" s="34"/>
      <c r="F263" s="29"/>
      <c r="G263" s="49"/>
      <c r="H263" s="69"/>
      <c r="I263" s="56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</row>
    <row r="264" spans="2:24" x14ac:dyDescent="0.2">
      <c r="B264" s="79"/>
      <c r="C264" s="29"/>
      <c r="D264" s="168">
        <v>1</v>
      </c>
      <c r="E264" s="34"/>
      <c r="F264" s="29"/>
      <c r="G264" s="49"/>
      <c r="H264" s="69"/>
      <c r="I264" s="56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</row>
    <row r="265" spans="2:24" x14ac:dyDescent="0.2">
      <c r="B265" s="79"/>
      <c r="C265" s="29"/>
      <c r="D265" s="29"/>
      <c r="E265" s="34"/>
      <c r="F265" s="29"/>
      <c r="G265" s="49"/>
      <c r="H265" s="69"/>
      <c r="I265" s="56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</row>
    <row r="266" spans="2:24" x14ac:dyDescent="0.2">
      <c r="B266" s="79" t="s">
        <v>392</v>
      </c>
      <c r="C266" s="79">
        <v>71329</v>
      </c>
      <c r="D266" s="52" t="s">
        <v>393</v>
      </c>
      <c r="E266" s="34"/>
      <c r="F266" s="29"/>
      <c r="G266" s="49"/>
      <c r="H266" s="69"/>
      <c r="I266" s="56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</row>
    <row r="267" spans="2:24" x14ac:dyDescent="0.2">
      <c r="B267" s="79"/>
      <c r="C267" s="29"/>
      <c r="D267" s="29"/>
      <c r="E267" s="34"/>
      <c r="F267" s="29"/>
      <c r="G267" s="49"/>
      <c r="H267" s="69"/>
      <c r="I267" s="56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</row>
    <row r="268" spans="2:24" x14ac:dyDescent="0.2">
      <c r="B268" s="79"/>
      <c r="C268" s="29"/>
      <c r="D268" s="168">
        <v>1</v>
      </c>
      <c r="E268" s="34"/>
      <c r="F268" s="29"/>
      <c r="G268" s="49"/>
      <c r="H268" s="69"/>
      <c r="I268" s="56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</row>
    <row r="269" spans="2:24" x14ac:dyDescent="0.2">
      <c r="B269" s="79"/>
      <c r="C269" s="29"/>
      <c r="D269" s="29"/>
      <c r="E269" s="34"/>
      <c r="F269" s="29"/>
      <c r="G269" s="49"/>
      <c r="H269" s="69"/>
      <c r="I269" s="56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</row>
    <row r="270" spans="2:24" x14ac:dyDescent="0.2">
      <c r="B270" s="61" t="s">
        <v>328</v>
      </c>
      <c r="C270" s="60"/>
      <c r="D270" s="60" t="s">
        <v>50</v>
      </c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59"/>
    </row>
    <row r="271" spans="2:24" x14ac:dyDescent="0.2">
      <c r="B271" s="29"/>
      <c r="C271" s="29"/>
      <c r="D271" s="29"/>
      <c r="E271" s="34"/>
      <c r="F271" s="29"/>
      <c r="G271" s="49"/>
      <c r="H271" s="69"/>
      <c r="I271" s="56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</row>
    <row r="272" spans="2:24" x14ac:dyDescent="0.2">
      <c r="B272" s="79" t="s">
        <v>329</v>
      </c>
      <c r="C272" s="79">
        <v>250103</v>
      </c>
      <c r="D272" s="52" t="s">
        <v>294</v>
      </c>
      <c r="E272" s="34"/>
      <c r="F272" s="29"/>
      <c r="G272" s="49"/>
      <c r="H272" s="69"/>
      <c r="I272" s="56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</row>
    <row r="273" spans="2:24" x14ac:dyDescent="0.2">
      <c r="B273" s="29"/>
      <c r="C273" s="29"/>
      <c r="D273" s="29"/>
      <c r="E273" s="34"/>
      <c r="F273" s="29"/>
      <c r="G273" s="49"/>
      <c r="H273" s="69"/>
      <c r="I273" s="56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</row>
    <row r="274" spans="2:24" x14ac:dyDescent="0.2">
      <c r="B274" s="29"/>
      <c r="C274" s="29"/>
      <c r="D274" s="29" t="s">
        <v>387</v>
      </c>
      <c r="E274" s="52"/>
      <c r="F274" s="52"/>
      <c r="G274" s="52"/>
      <c r="H274" s="52"/>
      <c r="I274" s="56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</row>
    <row r="275" spans="2:24" x14ac:dyDescent="0.2">
      <c r="B275" s="29"/>
      <c r="C275" s="29"/>
      <c r="D275" s="29"/>
      <c r="E275" s="34"/>
      <c r="F275" s="29"/>
      <c r="G275" s="49"/>
      <c r="H275" s="69"/>
      <c r="I275" s="56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</row>
    <row r="276" spans="2:24" x14ac:dyDescent="0.2">
      <c r="B276" s="79" t="s">
        <v>330</v>
      </c>
      <c r="C276" s="79">
        <v>250103</v>
      </c>
      <c r="D276" s="52" t="s">
        <v>294</v>
      </c>
      <c r="E276" s="34"/>
      <c r="F276" s="29"/>
      <c r="G276" s="49"/>
      <c r="H276" s="69"/>
      <c r="I276" s="56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</row>
    <row r="277" spans="2:24" x14ac:dyDescent="0.2">
      <c r="B277" s="29"/>
      <c r="C277" s="29"/>
      <c r="D277" s="29"/>
      <c r="E277" s="34"/>
      <c r="F277" s="29"/>
      <c r="G277" s="49"/>
      <c r="H277" s="69"/>
      <c r="I277" s="56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</row>
    <row r="278" spans="2:24" x14ac:dyDescent="0.2">
      <c r="B278" s="29"/>
      <c r="C278" s="29"/>
      <c r="D278" s="29" t="s">
        <v>298</v>
      </c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</row>
    <row r="279" spans="2:24" x14ac:dyDescent="0.2">
      <c r="B279" s="29"/>
      <c r="C279" s="29"/>
      <c r="D279" s="29"/>
      <c r="E279" s="34"/>
      <c r="F279" s="29"/>
      <c r="G279" s="49"/>
      <c r="H279" s="69"/>
      <c r="I279" s="56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2:24" x14ac:dyDescent="0.2">
      <c r="B280" s="29"/>
      <c r="C280" s="29"/>
      <c r="D280" s="29"/>
      <c r="E280" s="34"/>
      <c r="F280" s="29"/>
      <c r="G280" s="49"/>
      <c r="H280" s="69"/>
      <c r="I280" s="56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</row>
    <row r="281" spans="2:24" x14ac:dyDescent="0.2">
      <c r="B281" s="61" t="s">
        <v>384</v>
      </c>
      <c r="C281" s="60"/>
      <c r="D281" s="60" t="s">
        <v>44</v>
      </c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59"/>
    </row>
    <row r="282" spans="2:24" x14ac:dyDescent="0.2">
      <c r="B282" s="29"/>
      <c r="C282" s="29"/>
      <c r="D282" s="29"/>
      <c r="E282" s="34"/>
      <c r="F282" s="29"/>
      <c r="G282" s="49"/>
      <c r="H282" s="69"/>
      <c r="I282" s="56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</row>
    <row r="283" spans="2:24" x14ac:dyDescent="0.2">
      <c r="B283" s="79" t="s">
        <v>385</v>
      </c>
      <c r="C283" s="79">
        <v>270501</v>
      </c>
      <c r="D283" s="52" t="s">
        <v>296</v>
      </c>
      <c r="E283" s="34"/>
      <c r="F283" s="29"/>
      <c r="G283" s="49"/>
      <c r="H283" s="69"/>
      <c r="I283" s="56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</row>
    <row r="284" spans="2:24" x14ac:dyDescent="0.2">
      <c r="B284" s="29"/>
      <c r="C284" s="29"/>
      <c r="D284" s="29"/>
      <c r="E284" s="34"/>
      <c r="F284" s="29"/>
      <c r="G284" s="336" t="s">
        <v>394</v>
      </c>
      <c r="H284" s="336"/>
      <c r="I284" s="336"/>
      <c r="J284" s="336"/>
      <c r="K284" s="336"/>
      <c r="L284" s="336"/>
      <c r="M284" s="336"/>
      <c r="N284" s="336"/>
      <c r="O284" s="336"/>
      <c r="P284" s="336"/>
      <c r="Q284" s="336"/>
      <c r="R284" s="336"/>
      <c r="S284" s="336"/>
      <c r="T284" s="29"/>
      <c r="U284" s="29"/>
      <c r="V284" s="29"/>
      <c r="W284" s="29"/>
      <c r="X284" s="29"/>
    </row>
    <row r="285" spans="2:24" x14ac:dyDescent="0.2">
      <c r="B285" s="29"/>
      <c r="C285" s="29"/>
      <c r="D285" s="53" t="s">
        <v>42</v>
      </c>
      <c r="E285" s="53" t="s">
        <v>43</v>
      </c>
      <c r="F285" s="29"/>
      <c r="G285" s="49"/>
      <c r="H285" s="69"/>
      <c r="I285" s="56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</row>
    <row r="286" spans="2:24" x14ac:dyDescent="0.2">
      <c r="B286" s="29"/>
      <c r="C286" s="29"/>
      <c r="D286" s="165"/>
      <c r="E286" s="55">
        <v>150</v>
      </c>
      <c r="F286" s="29"/>
      <c r="G286" s="49"/>
      <c r="H286" s="69"/>
      <c r="I286" s="56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</row>
    <row r="287" spans="2:24" x14ac:dyDescent="0.2">
      <c r="B287" s="29"/>
      <c r="C287" s="29"/>
      <c r="D287" s="165"/>
      <c r="E287" s="55"/>
      <c r="F287" s="29"/>
      <c r="G287" s="49"/>
      <c r="H287" s="69"/>
      <c r="I287" s="56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</row>
    <row r="288" spans="2:24" x14ac:dyDescent="0.2">
      <c r="B288" s="29"/>
      <c r="C288" s="29"/>
      <c r="D288" s="50" t="s">
        <v>40</v>
      </c>
      <c r="E288" s="56">
        <f>SUM(E286:E287)</f>
        <v>150</v>
      </c>
      <c r="F288" s="29"/>
      <c r="G288" s="49"/>
      <c r="H288" s="69"/>
      <c r="I288" s="56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</row>
    <row r="289" spans="2:24" x14ac:dyDescent="0.2">
      <c r="B289" s="29"/>
      <c r="C289" s="29"/>
      <c r="D289" s="29"/>
      <c r="E289" s="34"/>
      <c r="F289" s="29"/>
      <c r="G289" s="49"/>
      <c r="H289" s="69"/>
      <c r="I289" s="56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</row>
    <row r="290" spans="2:24" x14ac:dyDescent="0.2">
      <c r="B290" s="29"/>
      <c r="C290" s="29"/>
      <c r="D290" s="29"/>
      <c r="E290" s="34"/>
      <c r="F290" s="29"/>
      <c r="G290" s="49"/>
      <c r="H290" s="69"/>
      <c r="I290" s="56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</row>
    <row r="291" spans="2:24" x14ac:dyDescent="0.2">
      <c r="B291" s="29"/>
      <c r="C291" s="29"/>
      <c r="D291" s="29"/>
      <c r="E291" s="34"/>
      <c r="F291" s="29"/>
      <c r="G291" s="49"/>
      <c r="H291" s="69"/>
      <c r="I291" s="56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</row>
    <row r="292" spans="2:24" x14ac:dyDescent="0.2">
      <c r="B292" s="29"/>
      <c r="C292" s="47" t="s">
        <v>151</v>
      </c>
      <c r="D292" s="43"/>
      <c r="E292" s="33"/>
      <c r="F292" s="40"/>
      <c r="G292" s="46"/>
      <c r="H292" s="45"/>
      <c r="I292" s="45"/>
      <c r="J292" s="45"/>
      <c r="K292" s="45"/>
      <c r="L292" s="45"/>
      <c r="M292" s="45"/>
      <c r="N292" s="45"/>
      <c r="O292" s="29"/>
      <c r="P292" s="29"/>
      <c r="Q292" s="29"/>
      <c r="R292" s="43" t="s">
        <v>528</v>
      </c>
      <c r="S292" s="43"/>
      <c r="T292" s="44"/>
      <c r="U292" s="43"/>
      <c r="V292" s="43"/>
      <c r="W292" s="29"/>
      <c r="X292" s="29"/>
    </row>
    <row r="293" spans="2:24" x14ac:dyDescent="0.2">
      <c r="B293" s="29"/>
      <c r="C293" s="36" t="s">
        <v>3</v>
      </c>
      <c r="D293" s="29"/>
      <c r="E293" s="33"/>
      <c r="F293" s="32"/>
      <c r="G293" s="33"/>
      <c r="H293" s="337" t="s">
        <v>6</v>
      </c>
      <c r="I293" s="337"/>
      <c r="J293" s="337"/>
      <c r="K293" s="337"/>
      <c r="L293" s="337"/>
      <c r="M293" s="337"/>
      <c r="N293" s="30"/>
      <c r="O293" s="29"/>
      <c r="P293" s="29"/>
      <c r="Q293" s="29"/>
      <c r="R293" s="39"/>
      <c r="S293" s="38" t="s">
        <v>5</v>
      </c>
      <c r="T293" s="29"/>
      <c r="U293" s="29"/>
      <c r="V293" s="29"/>
      <c r="W293" s="29"/>
      <c r="X293" s="29"/>
    </row>
    <row r="294" spans="2:24" x14ac:dyDescent="0.2">
      <c r="B294" s="29"/>
      <c r="C294" s="29"/>
      <c r="D294" s="33"/>
      <c r="E294" s="41"/>
      <c r="F294" s="40"/>
      <c r="G294" s="29"/>
      <c r="H294" s="333" t="s">
        <v>516</v>
      </c>
      <c r="I294" s="333"/>
      <c r="J294" s="333"/>
      <c r="K294" s="333"/>
      <c r="L294" s="333"/>
      <c r="M294" s="333"/>
      <c r="N294" s="29"/>
      <c r="O294" s="29"/>
      <c r="P294" s="29"/>
      <c r="Q294" s="29"/>
      <c r="R294" s="36"/>
      <c r="S294" s="35"/>
      <c r="T294" s="34"/>
      <c r="U294" s="29"/>
      <c r="V294" s="29"/>
      <c r="W294" s="29"/>
      <c r="X294" s="29"/>
    </row>
    <row r="295" spans="2:24" x14ac:dyDescent="0.2">
      <c r="B295" s="29"/>
      <c r="C295" s="29"/>
      <c r="D295" s="34"/>
      <c r="E295" s="33"/>
      <c r="F295" s="34"/>
      <c r="G295" s="33"/>
      <c r="H295" s="332" t="s">
        <v>517</v>
      </c>
      <c r="I295" s="332"/>
      <c r="J295" s="332"/>
      <c r="K295" s="332"/>
      <c r="L295" s="332"/>
      <c r="M295" s="332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</row>
    <row r="296" spans="2:24" x14ac:dyDescent="0.2">
      <c r="B296" s="29"/>
      <c r="C296" s="29"/>
      <c r="D296" s="29"/>
      <c r="E296" s="34"/>
      <c r="F296" s="29"/>
      <c r="G296" s="49"/>
      <c r="H296" s="69"/>
      <c r="I296" s="56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</row>
    <row r="297" spans="2:24" x14ac:dyDescent="0.2">
      <c r="B297" s="29"/>
      <c r="C297" s="29"/>
      <c r="D297" s="29"/>
      <c r="E297" s="34"/>
      <c r="F297" s="29"/>
      <c r="G297" s="49"/>
      <c r="H297" s="69"/>
      <c r="I297" s="56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</row>
    <row r="298" spans="2:24" x14ac:dyDescent="0.2">
      <c r="B298" s="29"/>
      <c r="C298" s="29"/>
      <c r="D298" s="29"/>
      <c r="E298" s="34"/>
      <c r="F298" s="29"/>
      <c r="G298" s="49"/>
      <c r="H298" s="69"/>
      <c r="I298" s="56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</row>
    <row r="299" spans="2:24" x14ac:dyDescent="0.2">
      <c r="B299" s="29"/>
      <c r="C299" s="29"/>
      <c r="D299" s="29"/>
      <c r="E299" s="34"/>
      <c r="F299" s="29"/>
      <c r="G299" s="49"/>
      <c r="H299" s="69"/>
      <c r="I299" s="56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</row>
    <row r="300" spans="2:24" x14ac:dyDescent="0.2">
      <c r="B300" s="29"/>
      <c r="C300" s="29"/>
      <c r="D300" s="29"/>
      <c r="E300" s="34"/>
      <c r="F300" s="29"/>
      <c r="G300" s="49"/>
      <c r="H300" s="69"/>
      <c r="I300" s="56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</row>
    <row r="301" spans="2:24" x14ac:dyDescent="0.2">
      <c r="B301" s="42"/>
      <c r="C301" s="29"/>
      <c r="D301" s="33"/>
      <c r="E301" s="41"/>
      <c r="F301" s="40"/>
      <c r="G301" s="29"/>
      <c r="H301" s="333"/>
      <c r="I301" s="333"/>
      <c r="J301" s="333"/>
      <c r="K301" s="333"/>
      <c r="L301" s="333"/>
      <c r="M301" s="333"/>
      <c r="N301" s="29"/>
      <c r="O301" s="29"/>
      <c r="P301" s="29"/>
      <c r="Q301" s="29"/>
      <c r="R301" s="36"/>
      <c r="S301" s="35"/>
      <c r="T301" s="34"/>
      <c r="U301" s="29"/>
      <c r="V301" s="29"/>
      <c r="W301" s="29"/>
      <c r="X301" s="29"/>
    </row>
    <row r="302" spans="2:24" x14ac:dyDescent="0.2">
      <c r="B302" s="29"/>
      <c r="C302" s="29"/>
      <c r="D302" s="34"/>
      <c r="E302" s="33"/>
      <c r="F302" s="34"/>
      <c r="G302" s="33"/>
      <c r="H302" s="332"/>
      <c r="I302" s="332"/>
      <c r="J302" s="332"/>
      <c r="K302" s="332"/>
      <c r="L302" s="332"/>
      <c r="M302" s="332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</row>
    <row r="303" spans="2:24" x14ac:dyDescent="0.2">
      <c r="B303" s="39"/>
      <c r="C303" s="38"/>
      <c r="D303" s="29"/>
      <c r="E303" s="29"/>
      <c r="F303" s="29"/>
      <c r="G303" s="29"/>
      <c r="H303" s="331"/>
      <c r="I303" s="331"/>
      <c r="J303" s="331"/>
      <c r="K303" s="331"/>
      <c r="L303" s="331"/>
      <c r="M303" s="331"/>
      <c r="N303" s="30"/>
      <c r="O303" s="29"/>
      <c r="P303" s="29"/>
      <c r="Q303" s="29"/>
      <c r="R303" s="29"/>
      <c r="S303" s="37"/>
      <c r="T303" s="29"/>
      <c r="U303" s="29"/>
      <c r="V303" s="29"/>
      <c r="W303" s="29"/>
      <c r="X303" s="29"/>
    </row>
    <row r="304" spans="2:24" x14ac:dyDescent="0.2">
      <c r="B304" s="36"/>
      <c r="C304" s="35"/>
      <c r="D304" s="34"/>
      <c r="E304" s="33"/>
      <c r="F304" s="33"/>
      <c r="G304" s="33"/>
      <c r="H304" s="32"/>
      <c r="I304" s="29"/>
      <c r="J304" s="31"/>
      <c r="K304" s="30"/>
      <c r="L304" s="30"/>
      <c r="M304" s="30"/>
      <c r="N304" s="30"/>
      <c r="O304" s="29"/>
      <c r="P304" s="29"/>
      <c r="Q304" s="29"/>
      <c r="R304" s="29"/>
      <c r="S304" s="29"/>
      <c r="T304" s="29"/>
      <c r="U304" s="29"/>
      <c r="V304" s="29"/>
      <c r="W304" s="29"/>
      <c r="X304" s="29"/>
    </row>
  </sheetData>
  <mergeCells count="20">
    <mergeCell ref="H303:M303"/>
    <mergeCell ref="H302:M302"/>
    <mergeCell ref="H301:M301"/>
    <mergeCell ref="B13:X13"/>
    <mergeCell ref="B14:W14"/>
    <mergeCell ref="G49:S49"/>
    <mergeCell ref="H51:T51"/>
    <mergeCell ref="J75:V75"/>
    <mergeCell ref="H293:M293"/>
    <mergeCell ref="H294:M294"/>
    <mergeCell ref="H295:M295"/>
    <mergeCell ref="G284:S284"/>
    <mergeCell ref="B2:X2"/>
    <mergeCell ref="B3:X3"/>
    <mergeCell ref="B4:X4"/>
    <mergeCell ref="B6:X6"/>
    <mergeCell ref="B11:X11"/>
    <mergeCell ref="B5:X5"/>
    <mergeCell ref="I8:X8"/>
    <mergeCell ref="B8:H8"/>
  </mergeCells>
  <phoneticPr fontId="31" type="noConversion"/>
  <hyperlinks>
    <hyperlink ref="C99" r:id="rId1" tooltip="Exibir Composição Analítica" display="https://app.orcafascio.com/v2023/orc/orcamentos/68d158b18c306dacf10dcaa5/compositions/fbe07746-bea0-4972-8182-56ecdefe16d5?id_focus=1061ce9e-14a1-4b08-8c81-92dfed47d4b6" xr:uid="{00000000-0004-0000-0600-000000000000}"/>
    <hyperlink ref="C104" r:id="rId2" tooltip="Exibir Composição Analítica" display="https://app.orcafascio.com/v2023/orc/orcamentos/68d158b18c306dacf10dcaa5/compositions/ea06a1b2-2178-404d-b269-99d8586e5db7?id_focus=d4bf7428-2f68-4b4c-80cd-e37cac4215d3" xr:uid="{00000000-0004-0000-0600-000001000000}"/>
    <hyperlink ref="C114" r:id="rId3" tooltip="Exibir Composição Analítica" display="https://app.orcafascio.com/v2023/orc/orcamentos/68d158b18c306dacf10dcaa5/compositions/e7fc5887-61f4-4a87-a60d-1f7e16181d88?id_focus=400328ea-c599-4730-857f-c9441087ee89" xr:uid="{00000000-0004-0000-0600-000002000000}"/>
    <hyperlink ref="C119" r:id="rId4" tooltip="Exibir Composição Analítica" display="https://app.orcafascio.com/v2023/orc/orcamentos/68d158b18c306dacf10dcaa5/compositions/b709436f-5d29-4b12-89e1-d3d83806952e?id_focus=d2768396-8e21-431d-8329-e7eee5c9d55e" xr:uid="{00000000-0004-0000-0600-000003000000}"/>
    <hyperlink ref="C124" r:id="rId5" tooltip="Exibir Composição Analítica" display="https://app.orcafascio.com/v2023/orc/orcamentos/68d158b18c306dacf10dcaa5/compositions/da993875-3ed4-4569-b6ba-cf35a02a1be7?id_focus=01864ac6-715c-495d-ac82-fbc7bb7b943a" xr:uid="{00000000-0004-0000-0600-000004000000}"/>
    <hyperlink ref="C129" r:id="rId6" tooltip="Exibir Composição Analítica" display="https://app.orcafascio.com/v2023/orc/orcamentos/68d158b18c306dacf10dcaa5/compositions/110a7081-fa0b-47a6-aa4a-748ef1c06705?id_focus=1a2a898a-10a2-4be6-8068-fac6615b386d" xr:uid="{00000000-0004-0000-0600-000005000000}"/>
    <hyperlink ref="C134" r:id="rId7" tooltip="Exibir Composição Analítica" display="https://app.orcafascio.com/v2023/orc/orcamentos/68d158b18c306dacf10dcaa5/compositions/110a7081-fa0b-47a6-aa4a-748ef1c06705?id_focus=1a2a898a-10a2-4be6-8068-fac6615b386d" xr:uid="{00000000-0004-0000-0600-000006000000}"/>
    <hyperlink ref="C139" r:id="rId8" tooltip="Exibir Composição Analítica" display="https://app.orcafascio.com/v2023/orc/orcamentos/68d158b18c306dacf10dcaa5/compositions/ff49c8bf-0246-4f07-930b-13bdfb19a364?id_focus=b7c9d6c3-aa8d-407c-b448-32fbca27c6fb" xr:uid="{00000000-0004-0000-0600-000007000000}"/>
    <hyperlink ref="C149" r:id="rId9" tooltip="Exibir Composição Analítica" display="https://app.orcafascio.com/v2023/orc/orcamentos/68d158b18c306dacf10dcaa5/compositions/d023e66e-0492-4c45-b07b-2a43b2bac7c8?id_focus=039757e8-baa7-4430-84fd-f3c52f313ac3" xr:uid="{00000000-0004-0000-0600-000008000000}"/>
    <hyperlink ref="C154" r:id="rId10" tooltip="Exibir Composição Analítica" display="https://app.orcafascio.com/v2023/orc/orcamentos/68d158b18c306dacf10dcaa5/compositions/59f562c2-a05f-49ed-bb6b-177cfb5e1929?id_focus=1484fc08-ffb6-4288-9f6e-d126b817390a" xr:uid="{00000000-0004-0000-0600-000009000000}"/>
    <hyperlink ref="C56" r:id="rId11" tooltip="Exibir Composição Analítica" display="https://app.orcafascio.com/v2023/orc/orcamentos/68d158b18c306dacf10dcaa5/compositions/9c48c6cf-5007-465e-a6ff-76f4b3f6d095?id_focus=66800c0b-284e-43d2-8d6f-58afc86089f6" xr:uid="{00000000-0004-0000-0600-00000A000000}"/>
    <hyperlink ref="C64" r:id="rId12" tooltip="Exibir Composição Analítica" display="https://app.orcafascio.com/v2023/orc/orcamentos/68d158b18c306dacf10dcaa5/compositions/4768a1ef-e336-43ac-879a-9227f9b7c3b4?id_focus=0f0ad58b-5545-497d-a71b-2a082785fcfa" xr:uid="{00000000-0004-0000-0600-00000B000000}"/>
    <hyperlink ref="C94" r:id="rId13" tooltip="Exibir Composição Analítica" display="https://app.orcafascio.com/v2023/orc/orcamentos/68d158b18c306dacf10dcaa5/compositions/d631e79e-f421-43ae-a08b-563f511b8f28?id_focus=7ca2804d-cc62-432a-9e1d-1d5b1a8c33ec" xr:uid="{00000000-0004-0000-0600-00000C000000}"/>
    <hyperlink ref="C227" r:id="rId14" tooltip="Exibir Composição Analítica" display="https://app.orcafascio.com/v2023/orc/orcamentos/68d158b18c306dacf10dcaa5/compositions/cabb2bbf-94a5-4cfe-a32a-16efbf558b6e?id_focus=efc7b8f4-f4ca-41b9-bcf8-f52f8f6714e1" xr:uid="{00000000-0004-0000-0600-00000D000000}"/>
    <hyperlink ref="C239" r:id="rId15" tooltip="Exibir Composição Analítica" display="https://app.orcafascio.com/v2023/orc/orcamentos/68d158b18c306dacf10dcaa5/compositions/4c282ab9-0057-46aa-aa26-d38c10b01e5c?id_focus=1ce7dc3c-7354-4815-977c-43f54e9f0526" xr:uid="{00000000-0004-0000-0600-00000E000000}"/>
    <hyperlink ref="C272" r:id="rId16" tooltip="Exibir Composição Analítica" display="https://app.orcafascio.com/v2023/orc/orcamentos/68d158b18c306dacf10dcaa5/compositions/d648be76-26eb-4b59-bd4b-717123319e6a?id_focus=00696199-1dd8-4bc9-ad50-623e96acc185" xr:uid="{00000000-0004-0000-0600-00000F000000}"/>
    <hyperlink ref="C251" r:id="rId17" tooltip="Exibir Composição Analítica" display="https://app.orcafascio.com/v2023/orc/orcamentos/68d158b18c306dacf10dcaa5/compositions/d648be76-26eb-4b59-bd4b-717123319e6a?id_focus=00696199-1dd8-4bc9-ad50-623e96acc185" xr:uid="{00000000-0004-0000-0600-000010000000}"/>
    <hyperlink ref="C258" r:id="rId18" tooltip="Exibir Composição Analítica" display="https://app.orcafascio.com/v2023/orc/orcamentos/68d158b18c306dacf10dcaa5/compositions/4e73c51e-ddb0-4e14-b27b-edcb9f076c08?id_focus=0fcc4e85-abf0-4d84-968d-2ca242ad9768" xr:uid="{00000000-0004-0000-0600-000011000000}"/>
    <hyperlink ref="C262" r:id="rId19" tooltip="Exibir Composição Analítica" display="https://app.orcafascio.com/v2023/orc/orcamentos/68d158b18c306dacf10dcaa5/compositions/79c51482-cce8-47ae-8e10-f541d386971a?id_focus=69ce878a-579d-49f9-9748-4ecb02b0eb1b" xr:uid="{00000000-0004-0000-0600-000012000000}"/>
    <hyperlink ref="C266" r:id="rId20" tooltip="Exibir Composição Analítica" display="https://app.orcafascio.com/v2023/orc/orcamentos/68d158b18c306dacf10dcaa5/compositions/80b34905-77c7-437f-a43e-1379a7a1709a?id_focus=bd5f3eaa-4280-407b-b707-5e454cb3efcc" xr:uid="{00000000-0004-0000-0600-000013000000}"/>
    <hyperlink ref="C244" r:id="rId21" tooltip="Exibir Composição Analítica" display="https://app.orcafascio.com/v2023/orc/orcamentos/68d158b18c306dacf10dcaa5/compositions/c6f3d5e3-673d-45b6-8264-63f898fb05b5?id_focus=03bbb867-b37d-4899-8224-28be1e0b6b14" xr:uid="{00000000-0004-0000-0600-000014000000}"/>
  </hyperlinks>
  <pageMargins left="0.70866141732283472" right="0.70866141732283472" top="0.74803149606299213" bottom="0.74803149606299213" header="0.31496062992125984" footer="0.31496062992125984"/>
  <pageSetup paperSize="9" scale="42" fitToHeight="0" orientation="portrait" r:id="rId22"/>
  <headerFooter>
    <oddFooter>Página &amp;P de &amp;N</oddFooter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10</vt:i4>
      </vt:variant>
    </vt:vector>
  </HeadingPairs>
  <TitlesOfParts>
    <vt:vector size="17" baseType="lpstr">
      <vt:lpstr>Orçamento</vt:lpstr>
      <vt:lpstr>Comp Próprias</vt:lpstr>
      <vt:lpstr>Cotação</vt:lpstr>
      <vt:lpstr>Cotações</vt:lpstr>
      <vt:lpstr>BDI</vt:lpstr>
      <vt:lpstr>Cronograma FF</vt:lpstr>
      <vt:lpstr>M. C. ANALÍTICO</vt:lpstr>
      <vt:lpstr>BDI!Area_de_impressao</vt:lpstr>
      <vt:lpstr>Cotações!Area_de_impressao</vt:lpstr>
      <vt:lpstr>'M. C. ANALÍTICO'!Area_de_impressao</vt:lpstr>
      <vt:lpstr>BDI!Titulos_de_impressao</vt:lpstr>
      <vt:lpstr>'Comp Próprias'!Titulos_de_impressao</vt:lpstr>
      <vt:lpstr>Cotação!Titulos_de_impressao</vt:lpstr>
      <vt:lpstr>Cotações!Titulos_de_impressao</vt:lpstr>
      <vt:lpstr>'Cronograma FF'!Titulos_de_impressao</vt:lpstr>
      <vt:lpstr>'M. C. ANALÍTICO'!Titulos_de_impressao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Ana Carolina Caetano de Brito</cp:lastModifiedBy>
  <cp:revision>0</cp:revision>
  <cp:lastPrinted>2025-10-28T14:49:36Z</cp:lastPrinted>
  <dcterms:created xsi:type="dcterms:W3CDTF">2020-10-22T15:11:58Z</dcterms:created>
  <dcterms:modified xsi:type="dcterms:W3CDTF">2025-10-29T13:14:13Z</dcterms:modified>
</cp:coreProperties>
</file>