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4.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625" codeName="{EAAD5824-E589-9196-6FC8-2F1B51211585}"/>
  <workbookPr codeName="EstaPasta_de_trabalho" defaultThemeVersion="124226"/>
  <mc:AlternateContent xmlns:mc="http://schemas.openxmlformats.org/markup-compatibility/2006">
    <mc:Choice Requires="x15">
      <x15ac:absPath xmlns:x15ac="http://schemas.microsoft.com/office/spreadsheetml/2010/11/ac" url="C:\Users\tiago\Desktop\"/>
    </mc:Choice>
  </mc:AlternateContent>
  <bookViews>
    <workbookView xWindow="0" yWindow="0" windowWidth="23040" windowHeight="8484"/>
  </bookViews>
  <sheets>
    <sheet name="Ficha" sheetId="5" r:id="rId1"/>
    <sheet name="Indicadores" sheetId="4" r:id="rId2"/>
    <sheet name="Plan2" sheetId="2" state="hidden" r:id="rId3"/>
  </sheets>
  <definedNames>
    <definedName name="_xlnm.Print_Area" localSheetId="1">Indicadores!$A:$H</definedName>
  </definedNames>
  <calcPr calcId="162913"/>
</workbook>
</file>

<file path=xl/calcChain.xml><?xml version="1.0" encoding="utf-8"?>
<calcChain xmlns="http://schemas.openxmlformats.org/spreadsheetml/2006/main">
  <c r="Q149" i="5" l="1"/>
  <c r="Q147" i="5"/>
  <c r="Q137" i="5"/>
  <c r="Q104" i="5"/>
  <c r="Q102" i="5"/>
  <c r="Q62" i="5"/>
  <c r="Q61" i="5"/>
  <c r="Q51" i="5"/>
  <c r="Q52" i="5"/>
  <c r="Q53" i="5"/>
  <c r="Q54" i="5"/>
  <c r="Q55" i="5"/>
  <c r="Q50" i="5"/>
  <c r="Q38" i="5"/>
  <c r="Q157" i="5" l="1"/>
  <c r="Q156" i="5"/>
  <c r="Q155" i="5"/>
  <c r="Q150" i="5"/>
  <c r="Q148" i="5"/>
  <c r="Q146" i="5"/>
  <c r="Q141" i="5"/>
  <c r="Q140" i="5"/>
  <c r="Q139" i="5"/>
  <c r="Q138" i="5"/>
  <c r="Q136" i="5"/>
  <c r="Q131" i="5"/>
  <c r="Q130" i="5"/>
  <c r="Q129" i="5"/>
  <c r="Q125" i="5"/>
  <c r="Q124" i="5"/>
  <c r="Q123" i="5"/>
  <c r="Q118" i="5"/>
  <c r="Q117" i="5"/>
  <c r="Q116" i="5"/>
  <c r="Q115" i="5"/>
  <c r="Q114" i="5"/>
  <c r="Q113" i="5"/>
  <c r="Q112" i="5"/>
  <c r="Q111" i="5"/>
  <c r="Q110" i="5"/>
  <c r="Q105" i="5"/>
  <c r="Q103" i="5"/>
  <c r="Q101" i="5"/>
  <c r="Q96" i="5"/>
  <c r="Q95" i="5"/>
  <c r="Q94" i="5"/>
  <c r="Q93" i="5"/>
  <c r="Q92" i="5"/>
  <c r="Q91" i="5"/>
  <c r="Q90" i="5"/>
  <c r="Q89" i="5"/>
  <c r="Q88" i="5"/>
  <c r="Q87" i="5"/>
  <c r="Q82" i="5"/>
  <c r="Q81" i="5"/>
  <c r="Q80" i="5"/>
  <c r="Q79" i="5"/>
  <c r="Q78" i="5"/>
  <c r="Q77" i="5"/>
  <c r="Q76" i="5"/>
  <c r="Q75" i="5"/>
  <c r="Q74" i="5"/>
  <c r="Q69" i="5"/>
  <c r="Q68" i="5"/>
  <c r="Q67" i="5"/>
  <c r="Q60" i="5"/>
  <c r="Q49" i="5"/>
  <c r="Q44" i="5"/>
  <c r="O45" i="5" s="1"/>
  <c r="Q39" i="5"/>
  <c r="Q37" i="5"/>
  <c r="Q32" i="5"/>
  <c r="Q31" i="5"/>
  <c r="Q30" i="5"/>
  <c r="M172" i="5" l="1"/>
  <c r="Q172" i="5" s="1"/>
  <c r="H12" i="4"/>
  <c r="A72" i="2"/>
  <c r="O83" i="5"/>
  <c r="O97" i="5"/>
  <c r="O106" i="5"/>
  <c r="O126" i="5"/>
  <c r="O142" i="5"/>
  <c r="O151" i="5"/>
  <c r="O158" i="5"/>
  <c r="O33" i="5"/>
  <c r="O63" i="5"/>
  <c r="O40" i="5"/>
  <c r="O56" i="5"/>
  <c r="O70" i="5"/>
  <c r="O119" i="5"/>
  <c r="O132" i="5"/>
  <c r="D358" i="2"/>
  <c r="D357" i="2"/>
  <c r="D356" i="2"/>
  <c r="D335" i="2"/>
  <c r="D334" i="2"/>
  <c r="D333" i="2"/>
  <c r="D312" i="2"/>
  <c r="D311" i="2"/>
  <c r="D310" i="2"/>
  <c r="D289" i="2"/>
  <c r="D288" i="2"/>
  <c r="D287" i="2"/>
  <c r="D266" i="2"/>
  <c r="D265" i="2"/>
  <c r="D264" i="2"/>
  <c r="D243" i="2"/>
  <c r="D242" i="2"/>
  <c r="D241" i="2"/>
  <c r="D220" i="2"/>
  <c r="D219" i="2"/>
  <c r="D218" i="2"/>
  <c r="D197" i="2"/>
  <c r="D196" i="2"/>
  <c r="D195" i="2"/>
  <c r="D174" i="2"/>
  <c r="D173" i="2"/>
  <c r="D172" i="2"/>
  <c r="D151" i="2"/>
  <c r="D150" i="2"/>
  <c r="D149" i="2"/>
  <c r="D128" i="2"/>
  <c r="D127" i="2"/>
  <c r="D126" i="2"/>
  <c r="D105" i="2"/>
  <c r="D104" i="2"/>
  <c r="D103" i="2"/>
  <c r="D82" i="2"/>
  <c r="D81" i="2"/>
  <c r="D80" i="2"/>
  <c r="D59" i="2"/>
  <c r="D58" i="2"/>
  <c r="D57" i="2"/>
  <c r="D36" i="2"/>
  <c r="D35" i="2"/>
  <c r="D34" i="2"/>
  <c r="M182" i="5" l="1"/>
  <c r="Q182" i="5" s="1"/>
  <c r="H22" i="4"/>
  <c r="A301" i="2"/>
  <c r="A302" i="2" s="1"/>
  <c r="M179" i="5"/>
  <c r="Q179" i="5" s="1"/>
  <c r="A233" i="2"/>
  <c r="A234" i="2" s="1"/>
  <c r="H19" i="4"/>
  <c r="M180" i="5"/>
  <c r="Q180" i="5" s="1"/>
  <c r="A256" i="2"/>
  <c r="H20" i="4"/>
  <c r="M171" i="5"/>
  <c r="Q171" i="5" s="1"/>
  <c r="A49" i="2"/>
  <c r="H11" i="4"/>
  <c r="M177" i="5"/>
  <c r="Q177" i="5" s="1"/>
  <c r="H17" i="4"/>
  <c r="A186" i="2"/>
  <c r="A187" i="2" s="1"/>
  <c r="M174" i="5"/>
  <c r="Q174" i="5" s="1"/>
  <c r="A118" i="2"/>
  <c r="A119" i="2" s="1"/>
  <c r="H14" i="4"/>
  <c r="M176" i="5"/>
  <c r="Q176" i="5" s="1"/>
  <c r="H16" i="4"/>
  <c r="A163" i="2"/>
  <c r="A164" i="2" s="1"/>
  <c r="M178" i="5"/>
  <c r="Q178" i="5" s="1"/>
  <c r="A209" i="2"/>
  <c r="H18" i="4"/>
  <c r="M170" i="5"/>
  <c r="Q170" i="5" s="1"/>
  <c r="A26" i="2"/>
  <c r="H10" i="4"/>
  <c r="M173" i="5"/>
  <c r="Q173" i="5" s="1"/>
  <c r="H13" i="4"/>
  <c r="A95" i="2"/>
  <c r="A96" i="2" s="1"/>
  <c r="M184" i="5"/>
  <c r="Q184" i="5" s="1"/>
  <c r="H24" i="4"/>
  <c r="A347" i="2"/>
  <c r="A348" i="2" s="1"/>
  <c r="M175" i="5"/>
  <c r="Q175" i="5" s="1"/>
  <c r="H15" i="4"/>
  <c r="A141" i="2"/>
  <c r="A142" i="2" s="1"/>
  <c r="M181" i="5"/>
  <c r="Q181" i="5" s="1"/>
  <c r="A278" i="2"/>
  <c r="H21" i="4"/>
  <c r="M183" i="5"/>
  <c r="Q183" i="5" s="1"/>
  <c r="H23" i="4"/>
  <c r="A324" i="2"/>
  <c r="A325" i="2" s="1"/>
  <c r="M185" i="5" l="1"/>
  <c r="M186" i="5" s="1"/>
  <c r="M187" i="5" s="1"/>
  <c r="M188" i="5" l="1"/>
  <c r="A14" i="2" s="1"/>
  <c r="E7" i="2"/>
  <c r="A13" i="2"/>
  <c r="D13" i="2"/>
  <c r="D12" i="2"/>
  <c r="D11" i="2"/>
  <c r="A73" i="2" l="1"/>
  <c r="E76" i="2" s="1"/>
  <c r="E89" i="2" l="1"/>
  <c r="D89" i="2"/>
  <c r="A279" i="2"/>
  <c r="E283" i="2" s="1"/>
  <c r="E296" i="2" s="1"/>
  <c r="E329" i="2"/>
  <c r="E342" i="2" s="1"/>
  <c r="E122" i="2"/>
  <c r="E135" i="2" s="1"/>
  <c r="E168" i="2"/>
  <c r="E181" i="2" s="1"/>
  <c r="A257" i="2"/>
  <c r="E260" i="2" s="1"/>
  <c r="E273" i="2" s="1"/>
  <c r="E191" i="2"/>
  <c r="E204" i="2" s="1"/>
  <c r="E237" i="2"/>
  <c r="E250" i="2" s="1"/>
  <c r="E306" i="2"/>
  <c r="E319" i="2" s="1"/>
  <c r="E99" i="2"/>
  <c r="E112" i="2" s="1"/>
  <c r="E145" i="2"/>
  <c r="E158" i="2" s="1"/>
  <c r="A210" i="2"/>
  <c r="E214" i="2" s="1"/>
  <c r="E227" i="2" s="1"/>
  <c r="E352" i="2"/>
  <c r="E365" i="2" s="1"/>
  <c r="A50" i="2" l="1"/>
  <c r="E53" i="2" s="1"/>
  <c r="E66" i="2" s="1"/>
  <c r="A27" i="2"/>
  <c r="E30" i="2" s="1"/>
  <c r="D365" i="2"/>
  <c r="D227" i="2"/>
  <c r="D158" i="2"/>
  <c r="D112" i="2"/>
  <c r="D319" i="2"/>
  <c r="D250" i="2"/>
  <c r="D204" i="2"/>
  <c r="D273" i="2"/>
  <c r="D181" i="2"/>
  <c r="D135" i="2"/>
  <c r="D342" i="2"/>
  <c r="D296" i="2"/>
  <c r="E43" i="2" l="1"/>
  <c r="D43" i="2"/>
  <c r="D66" i="2"/>
  <c r="E20" i="2" l="1"/>
  <c r="D20" i="2" l="1"/>
</calcChain>
</file>

<file path=xl/sharedStrings.xml><?xml version="1.0" encoding="utf-8"?>
<sst xmlns="http://schemas.openxmlformats.org/spreadsheetml/2006/main" count="542" uniqueCount="229">
  <si>
    <t>Data da avaliação</t>
  </si>
  <si>
    <t>OBM visitada</t>
  </si>
  <si>
    <t>I – Da Recepção: (Peso 1)</t>
  </si>
  <si>
    <t>Pontos</t>
  </si>
  <si>
    <t>O Comandante da OBM cumpriu o horário previsto para o início da avaliação técnica?</t>
  </si>
  <si>
    <t>SUBTOTAL</t>
  </si>
  <si>
    <t>A exposição abordou os tópicos desta avaliação?</t>
  </si>
  <si>
    <t>IV – Da Demonstração Operacional: (Peso 2)</t>
  </si>
  <si>
    <t>A OBM realizou simulado de ocorrência operacional?</t>
  </si>
  <si>
    <t>A OBM mantém arquivada, para fins de conhecimento e fiscalização, as escalas de serviço extraordinário?</t>
  </si>
  <si>
    <t>As guias de viagem autorizadas pelo Comando Geral e/ou Regional (que geram diárias) são arquivadas e catalogadas em pasta própria, de forma a facilitar consultas e inspeções?</t>
  </si>
  <si>
    <t>A Unidade verifica se as matérias enviadas para publicação foram contempladas, anotando o número do BG que as publicou?</t>
  </si>
  <si>
    <t>Os BM da OBM são orientados a realizar auditagem periódica nas fichas individuais?</t>
  </si>
  <si>
    <t>Há controle dos BM à disposição da Junta Médica?</t>
  </si>
  <si>
    <t>IX – Dos Equipamentos e Materiais Operacionais: (Peso 2)</t>
  </si>
  <si>
    <t>X – Das Instalações Físicas: (Peso 1)</t>
  </si>
  <si>
    <t>As dependências da OBM estão limpas?</t>
  </si>
  <si>
    <t>A OBM possui Certificado de Conformidade do CBMGO?</t>
  </si>
  <si>
    <t>O CERCON da OBM está fixado em local visível ao público interno e externo?</t>
  </si>
  <si>
    <t>A pintura da OBM está bem conservada?</t>
  </si>
  <si>
    <t>A OBM dispõe de sala adequada para realização de aulas teóricas?</t>
  </si>
  <si>
    <t>XI – Do Controle Patrimonial: (Peso 1)</t>
  </si>
  <si>
    <t>Há controle do material relacionado (utilizado pela OBM, mas não pertencentes à Corporação)?</t>
  </si>
  <si>
    <t>XII – Do Almoxarifado: (Peso 1)</t>
  </si>
  <si>
    <t>XIII – Do Registro e Controle Operacional: (Peso 1)</t>
  </si>
  <si>
    <t>Há registro fotográfico ou de vídeo de ocorrências atendidas?</t>
  </si>
  <si>
    <t>A OBM dispõe de relação atualizada dos hidrantes?</t>
  </si>
  <si>
    <t>XIV – Dos Sistemas de Informática e Telecomunicações: (Peso 1)</t>
  </si>
  <si>
    <t>As linhas telefônicas estão atualizadas conforme os mapas de controle da BM/6?</t>
  </si>
  <si>
    <t>A quantidade de linhas telefônicas 193 atende as necessidades da região?</t>
  </si>
  <si>
    <t>A quantidade de linhas telefônicas de uso administrativo atende as necessidades da OBM?</t>
  </si>
  <si>
    <t>XV – Dos Elementos Facilitadores: (Peso 1)</t>
  </si>
  <si>
    <t>Existem placas indicativas no perímetro urbano para auxiliarem na localização da OBM?</t>
  </si>
  <si>
    <t>Existe mapa, em local visível para a tropa, demarcando a área de atuação da OBM?</t>
  </si>
  <si>
    <t xml:space="preserve">Observações Gerais: </t>
  </si>
  <si>
    <t>Pontuação Obtida</t>
  </si>
  <si>
    <t>Resultado</t>
  </si>
  <si>
    <t>Pesos</t>
  </si>
  <si>
    <t>I – Da Recepção:</t>
  </si>
  <si>
    <t>II – Da Exposição do Comandante da OBM:</t>
  </si>
  <si>
    <t>III – Do Serviço de Dia:</t>
  </si>
  <si>
    <t>IV – Da Demonstração Operacional:</t>
  </si>
  <si>
    <t>V – Do Condicionamento Físico:</t>
  </si>
  <si>
    <t>VI – Da Instrução:</t>
  </si>
  <si>
    <t>VII – Do Controle de Pessoal e Financeiro:</t>
  </si>
  <si>
    <t>VIII – Das Viaturas:</t>
  </si>
  <si>
    <t>IX – Dos Equipamentos e Materiais Operacionais:</t>
  </si>
  <si>
    <t>X – Das Instalações Físicas:</t>
  </si>
  <si>
    <t>XI – Do Controle Patrimonial:</t>
  </si>
  <si>
    <t>XII – Do Almoxarifado:</t>
  </si>
  <si>
    <t>XIII – Do Registro e Controle Operacional:</t>
  </si>
  <si>
    <t>XIV – Dos Sistemas de Informática e Telecomunicações:</t>
  </si>
  <si>
    <t>XV – Dos Elementos Facilitadores:</t>
  </si>
  <si>
    <t>SOMA DOS PONTOS</t>
  </si>
  <si>
    <t>Resultado Final</t>
  </si>
  <si>
    <t>3.</t>
  </si>
  <si>
    <t>1.</t>
  </si>
  <si>
    <t>2.</t>
  </si>
  <si>
    <t>4.</t>
  </si>
  <si>
    <t>6.</t>
  </si>
  <si>
    <t>5.</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</si>
  <si>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</si>
  <si>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</si>
  <si>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</si>
  <si>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</si>
  <si>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</si>
  <si>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</si>
  <si>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</si>
  <si>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</si>
  <si>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</si>
  <si>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</si>
  <si>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</si>
  <si>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</si>
  <si>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</si>
  <si>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</si>
  <si>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</si>
  <si>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</si>
  <si>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</si>
  <si>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</si>
  <si>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</si>
  <si>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</si>
  <si>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</si>
  <si>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</si>
  <si>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</si>
  <si>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</si>
  <si>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</si>
  <si>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</si>
  <si>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</si>
  <si>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</si>
  <si>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</si>
  <si>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</si>
  <si>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</si>
  <si>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</si>
  <si>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</si>
  <si>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</si>
  <si>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</si>
  <si>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</si>
  <si>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</si>
  <si>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</si>
  <si>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</si>
  <si>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</si>
  <si>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</si>
  <si>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</si>
  <si>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</si>
  <si>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</si>
  <si>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</si>
  <si>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</si>
  <si>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</si>
  <si>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</si>
  <si>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</si>
  <si>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</si>
  <si>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</si>
  <si>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</si>
  <si>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</si>
  <si>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</si>
  <si>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</si>
  <si>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</si>
  <si>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</si>
  <si>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</si>
  <si>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</si>
  <si>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</si>
  <si>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</si>
  <si>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</si>
  <si>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</si>
  <si>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72.</t>
  </si>
  <si>
    <t>73.</t>
  </si>
  <si>
    <t>S</t>
  </si>
  <si>
    <t>N</t>
  </si>
  <si>
    <t>Pontos x Pesos</t>
  </si>
  <si>
    <t>Porcentagem</t>
  </si>
  <si>
    <t>Conceito Obtido</t>
  </si>
  <si>
    <t>Categoria</t>
  </si>
  <si>
    <t>Máximo</t>
  </si>
  <si>
    <t>Regular</t>
  </si>
  <si>
    <t>Bom</t>
  </si>
  <si>
    <r>
      <t>Observado (V</t>
    </r>
    <r>
      <rPr>
        <i/>
        <vertAlign val="subscript"/>
        <sz val="8"/>
        <color rgb="FF000000"/>
        <rFont val="Trebuchet MS"/>
        <family val="2"/>
      </rPr>
      <t>OBS</t>
    </r>
    <r>
      <rPr>
        <i/>
        <sz val="8"/>
        <color rgb="FF000000"/>
        <rFont val="Trebuchet MS"/>
        <family val="2"/>
      </rPr>
      <t>)</t>
    </r>
  </si>
  <si>
    <t>Mostrador</t>
  </si>
  <si>
    <t>Amplitude</t>
  </si>
  <si>
    <t>Agulha</t>
  </si>
  <si>
    <t>Base</t>
  </si>
  <si>
    <t>Extremidade</t>
  </si>
  <si>
    <r>
      <t>Oculto (Σ</t>
    </r>
    <r>
      <rPr>
        <vertAlign val="subscript"/>
        <sz val="8"/>
        <color rgb="FF000000"/>
        <rFont val="Trebuchet MS"/>
        <family val="2"/>
      </rPr>
      <t>AMP</t>
    </r>
    <r>
      <rPr>
        <sz val="8"/>
        <color rgb="FF000000"/>
        <rFont val="Trebuchet MS"/>
        <family val="2"/>
      </rPr>
      <t>)</t>
    </r>
  </si>
  <si>
    <t>Insuficiente</t>
  </si>
  <si>
    <t>Muito Bom</t>
  </si>
  <si>
    <t>INSTRUÇÕES PARA PREENCHIMENTO:</t>
  </si>
  <si>
    <t>Cmt da OBM</t>
  </si>
  <si>
    <t>Deverão ser preenchidos apenas os campos referentes a coluna "Resultado".</t>
  </si>
  <si>
    <t>Os campos da coluna "Resultado" encontram-se limitados, devendo ser preenchidos da seguinte maneira:</t>
  </si>
  <si>
    <t>ANEXO III
FICHA DE AVALIAÇÃO TÉCNICA DE OBM</t>
  </si>
  <si>
    <t>c) caso tenha cumprido proporcionalmente o item, inserir porcentagem em múltiplos de 10, o que gerará pontuações que oscilarão entre 0,1 a 0,9 conforme o percentual inserido. Ex: 10%, 20%, 30%, etc.</t>
  </si>
  <si>
    <t xml:space="preserve">Quanto à apresentação pessoal, a tropa estava apresentável (fardamento, barba e corte de cabelo)? </t>
  </si>
  <si>
    <t>Existem registros das instruções ministradas?</t>
  </si>
  <si>
    <t>A OBM mantem arquivadas e catalogadas as matérias para BGE e BGR? (será aceito controle digital)</t>
  </si>
  <si>
    <t>Quando há alteração, a OBM encaminha ao Órgão de Controle de Pessoal da Corporação a relação dos bombeiros com as respectivas funções previstas no SICAD?</t>
  </si>
  <si>
    <t>As viaturas possuem os equipamentos obrigatórios de segurança exigidos pela legislação pertinente?</t>
  </si>
  <si>
    <t>As viaturas estão pintadas e caracterizadas no padrão do CBMGO?</t>
  </si>
  <si>
    <t>Existem materiais de primeiros socorros nas viaturas administrativas?</t>
  </si>
  <si>
    <t>38.</t>
  </si>
  <si>
    <t>71.</t>
  </si>
  <si>
    <t xml:space="preserve">O resultado final será dado pela média aritmética entre a soma dos pontos e a quantidade de itens, respeitados os pesos atribuidos. Os conceitos obtidos serão: acima de 90% = "Excelente", entre 80% e 89,9% = "Muito Bom", entre 65% e 79,9% = "Bom", entre 50% e 64,9% = Regular, e abaixo de 50% = "Insuficiente". </t>
  </si>
  <si>
    <t>Excelente</t>
  </si>
  <si>
    <t>A OBM realizou parada diária conforme Norma Operacional n. 07?</t>
  </si>
  <si>
    <t>LEGENDA:</t>
  </si>
  <si>
    <t>INDICADORES: RESUMO</t>
  </si>
  <si>
    <t>INDICADORES DE DESEMPENHO</t>
  </si>
  <si>
    <t>Existem placas, nas rodovias de acesso, indicando a presença do CBMGO no município?</t>
  </si>
  <si>
    <t>Excelente! (de 90% a 100%)</t>
  </si>
  <si>
    <t>Muito Bom! (de 80% a 89,9%)</t>
  </si>
  <si>
    <t>Bom! (de 65% a 79,9%)</t>
  </si>
  <si>
    <t>Regular! (de 50% a 64,9%)</t>
  </si>
  <si>
    <t>Insuficiente! (de 0% a 49,9%)</t>
  </si>
  <si>
    <t>Comandante da CVAT</t>
  </si>
  <si>
    <t>_______________, ___ / ___ / _______</t>
  </si>
  <si>
    <t>INDICADOR DE RESULTADO</t>
  </si>
  <si>
    <t>_________________________________</t>
  </si>
  <si>
    <t>Existem materiais de primeiros socorros nas viaturas operacionais?</t>
  </si>
  <si>
    <t>As CNH dos bombeiros que conduzem as viaturas estão compatíveis com as mesmas e dentro do prazo de validade?</t>
  </si>
  <si>
    <t>Existe EPI para a guarnição de serviço (terrestre, náutico, altura, resgate e incêndio)?</t>
  </si>
  <si>
    <t>Há instalações próprias para a SECIP dentro ou fora da OBM?</t>
  </si>
  <si>
    <t>Há documento de controle (físico ou digital) dos materiais que saem ou retornam para o Almoxarifado?</t>
  </si>
  <si>
    <t>Os materiais de consumo da OBM, ainda que em mesmo ambiente, estão armazenados em locais distintos do armazenamento dos equipamentos e materiais operacionais?</t>
  </si>
  <si>
    <t>Caso haja hidrante com mau funcionamento foi solicitado ao órgão competente o devido reparo? (se não houver hidrante danificado marcar "sim")</t>
  </si>
  <si>
    <t>a) inserir "S" (sem aspas) caso tenha cumprido os requisitos do item em sua totalidade, o que dará 1 ponto;</t>
  </si>
  <si>
    <t>b) inserir "N" (sem aspas) caso não tenha cumprido os requisitos do item, o que dará 0 ponto;</t>
  </si>
  <si>
    <t>Comissão de Visita de Avaliação Técnica – CVAT</t>
  </si>
  <si>
    <t>O resultado final e os gráficos serão atualizados automaticamente.</t>
  </si>
  <si>
    <t>Todo afastamento é publicado em Boletim Geral, exceto dispensa médica, feita pelo Órgão de Saúde da Corporação?</t>
  </si>
  <si>
    <t>Há controle de entrada e saída das viaturas?</t>
  </si>
  <si>
    <t>A OBM registra o controle de manutenção e abastecimento de suas viaturas conforme planilha anexa? (Anexo VI)</t>
  </si>
  <si>
    <t>A OBM mantém atualizada a planilha de controle de viaturas? (Anexo VI)</t>
  </si>
  <si>
    <t>Existe local  com cabides para acondicionar o EPI (roupa de aproximação)?</t>
  </si>
  <si>
    <t>O nome “Corpo de Bombeiros Militar”, na fachada externa da OBM, está de acordo com a legislação em vigor? (Conforme Portaria n.130/2004 -CG)</t>
  </si>
  <si>
    <t>O TGR do material relacionado está atualizado com o Setor de Controle Patrimonial da Corporação?</t>
  </si>
  <si>
    <t>Os bens materiais possuem identificação conforme Termo de Guarda e Responsabilidade - TGR da Unidade?</t>
  </si>
  <si>
    <t>Há mapeamento das áreas de risco (indústrias, comércios, áreas públicas de entretenimento, habitações em locais de risco etc.)?</t>
  </si>
  <si>
    <t>Existe QTS voltado ao serviço operacional prestado pela OBM, onde pelo menos uma vez por semana cada ala de serviço passa pela instrução progamada?</t>
  </si>
  <si>
    <t>os materiais operacionais são acondicionados de forma correta?</t>
  </si>
  <si>
    <t xml:space="preserve">V – Do Condicionamento Físico: (Peso 2) </t>
  </si>
  <si>
    <t xml:space="preserve">VII – Do Controle de Pessoal e Financeiro: (Peso 1) </t>
  </si>
  <si>
    <t>No simulado, os militares utilizaram EPI/EPR?</t>
  </si>
  <si>
    <t>O local do simulado foi sinalizado adequadamente?</t>
  </si>
  <si>
    <t xml:space="preserve">São registradas as inspeções dos materiais? </t>
  </si>
  <si>
    <t>A guarnição de resgate de serviço no dia deverá executar uma atividade de resgate (retirada de vitima de veículo, retirada de capacete com rolamento 180º, ou qualquer outra atividade determinada pela comissão)</t>
  </si>
  <si>
    <t>A OBM aplica, anualmente, o Programa de Aperfeiçoamento Profissional - PAP?</t>
  </si>
  <si>
    <t xml:space="preserve">As viaturas que pertencem a OBM adquiridas através dos Fundos Municipais estão regularizadas perante os órgãos de trânsito? </t>
  </si>
  <si>
    <t>O Almoxarifado está limpo e organizado?</t>
  </si>
  <si>
    <t>II – Da exposição do Comandante da OBM e da percepção da tropa quanto ao Comando da OBM: (Peso 1)</t>
  </si>
  <si>
    <t>Deverão ser escolhidos três militares da OBM para que o mesmo seja entrevistado pela comissão com o objetivo de se investigar qual a visão da tropa frente ao Comando da OBM.</t>
  </si>
  <si>
    <t>a OBM tem se preocupado em adquirir equipamentos operacionais e de proteção individual? (apresentar plano de investimento caso a mesma tenha Fundo Municipal ou o documento que comprove as necessidades de equipamentos para a OBM)</t>
  </si>
  <si>
    <t>Com exceção dos militares em ocorrência e dos afastamentos legais, todo o efetivo disponível estava presente na formatura, conforme mapa força de efetivo?</t>
  </si>
  <si>
    <t>Foi apresentado Plano de Comando e o mesmo foi aprovado pelo Comando Geral e Comando Regional? (Anexo V)</t>
  </si>
  <si>
    <t>Nos Testes de Aptidão Física, com exceção dos dispensados por motivo de saúde, qual a porcentagem do efetivo se encontra, no mínimo, no conceito Muito Bom?</t>
  </si>
  <si>
    <t>Apresentar a planilha do TAF da OBM e seu encaminhamento para publicação em BGE.</t>
  </si>
  <si>
    <t>A OBM determinou através de comunicado os BM a realizarem o  exame periódico de saúde, conforme calendário institucional?</t>
  </si>
  <si>
    <t>As viaturas portam o Certificado de Licenciamento e Registro de Veículo – CLRV?</t>
  </si>
  <si>
    <t>Existe local adequado, dentro da OBM ou em outro órgão para assepsia de viaturas e materiais, caso ainda não possua, a OBM tem projeto para construção, caso tenha, qual o prazo para execução? (neste caso se a OBM possuir o projeto com o prazo de execução a mesma não será penalizada).</t>
  </si>
  <si>
    <t>É realizada a divulgação das ocorrências e informações relevantes do Corpo de Bombeiros Militar á imprensa atendendo as normativas da BM/5?</t>
  </si>
  <si>
    <r>
      <t xml:space="preserve">Existe </t>
    </r>
    <r>
      <rPr>
        <sz val="10"/>
        <rFont val="Arial"/>
        <family val="2"/>
      </rPr>
      <t>Coordenadoria Municipal de Proteção e Defesa Civil</t>
    </r>
    <r>
      <rPr>
        <sz val="10"/>
        <color theme="1"/>
        <rFont val="Arial"/>
        <family val="2"/>
      </rPr>
      <t xml:space="preserve"> no município-sede da OBM?</t>
    </r>
  </si>
  <si>
    <t>Nas OBM que possuem Centro de Operações Bombeiros integrado a sua estrutura, estão equipados com sistema de geradores ou nobreaks com baterias estacionárias com capacidade de alimentação aproximada de 12h em situações de interrupção de energia?</t>
  </si>
  <si>
    <t>VI – Da Instrução: Peso 2</t>
  </si>
  <si>
    <t>Escolher um militar e solicitar ao mesmo que este demonstre a utilização do desencarcerdor.</t>
  </si>
  <si>
    <t>Escolher um militar e solicitar ao mesmo que este demonstre a utilização do EPR.</t>
  </si>
  <si>
    <t>III – Do Serviço de Dia: (Peso 1)</t>
  </si>
  <si>
    <t>Escolher dois militares e determinar que os mesmos se equipem com com capa de aproximação, bota, capacete, balaclava e  EPR no tempo máximo de 2 minutos.</t>
  </si>
  <si>
    <t xml:space="preserve">VIII – Das Viaturas: (Peso 1) </t>
  </si>
  <si>
    <t>É realizada inspeção dos materiais de salvamento (terrestre, altura, incêndio, resgate e náutico), apresentar o documento comprobatório?</t>
  </si>
  <si>
    <t>Nas OBM que possuem Centro de Operações Bombeiros integrado a sua estrutura, estão equipados com equipamentos de gravação no sistema 193?</t>
  </si>
  <si>
    <t>A OBM realizou a preparatória conforme Norma Administrativa n. 13?</t>
  </si>
  <si>
    <t>______________________________________________________________________________________________________________________________________________________________________________________________________________________________________________________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</si>
</sst>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_);_(* \(#,##0.0\);_(* &quot;-&quot;?_);_(@_)"/>
    <numFmt numFmtId="165" formatCode="_(* #,##0.00_);_(* \(#,##0.00\);_(* &quot;-&quot;??_);_(@_)"/>
  </numFmts>
  <fonts count="25" x14ac:knownFonts="1">
    <font>
      <sz val="11"/>
      <color theme="1"/>
      <name val="Calibri"/>
      <family val="2"/>
      <scheme val="minor"/>
    </font>
    <font>
      <sz val="10"/>
      <color theme="1"/>
      <name val="Arial"/>
      <family val="2"/>
    </font>
    <font>
      <b/>
      <sz val="12"/>
      <color theme="1"/>
      <name val="Arial"/>
      <family val="2"/>
    </font>
    <font>
      <b/>
      <sz val="10"/>
      <color theme="1"/>
      <name val="Arial"/>
      <family val="2"/>
    </font>
    <font>
      <sz val="9"/>
      <color theme="1"/>
      <name val="Arial"/>
      <family val="2"/>
    </font>
    <font>
      <sz val="10"/>
      <color rgb="FF215868"/>
      <name val="Arial"/>
      <family val="2"/>
    </font>
    <font>
      <sz val="11"/>
      <color theme="1"/>
      <name val="Calibri"/>
      <family val="2"/>
      <scheme val="minor"/>
    </font>
    <font>
      <b/>
      <sz val="10"/>
      <color rgb="FFFF0000"/>
      <name val="Arial"/>
      <family val="2"/>
    </font>
    <font>
      <i/>
      <sz val="8"/>
      <color rgb="FF000000"/>
      <name val="Trebuchet MS"/>
      <family val="2"/>
    </font>
    <font>
      <sz val="8"/>
      <color rgb="FF000000"/>
      <name val="Trebuchet MS"/>
      <family val="2"/>
    </font>
    <font>
      <sz val="8"/>
      <color rgb="FF2F8FF9"/>
      <name val="Trebuchet MS"/>
      <family val="2"/>
    </font>
    <font>
      <i/>
      <vertAlign val="subscript"/>
      <sz val="8"/>
      <color rgb="FF000000"/>
      <name val="Trebuchet MS"/>
      <family val="2"/>
    </font>
    <font>
      <vertAlign val="subscript"/>
      <sz val="8"/>
      <color rgb="FF000000"/>
      <name val="Trebuchet MS"/>
      <family val="2"/>
    </font>
    <font>
      <sz val="10"/>
      <color rgb="FF000000"/>
      <name val="Trebuchet MS"/>
      <family val="2"/>
    </font>
    <font>
      <b/>
      <sz val="14"/>
      <color theme="1"/>
      <name val="Arial"/>
      <family val="2"/>
    </font>
    <font>
      <sz val="12"/>
      <color theme="1"/>
      <name val="Arial"/>
      <family val="2"/>
    </font>
    <font>
      <sz val="11"/>
      <color rgb="FFFF0000"/>
      <name val="Calibri"/>
      <family val="2"/>
      <scheme val="minor"/>
    </font>
    <font>
      <sz val="10"/>
      <name val="Arial"/>
      <family val="2"/>
    </font>
    <font>
      <sz val="14"/>
      <color theme="1"/>
      <name val="Calibri"/>
      <family val="2"/>
      <scheme val="minor"/>
    </font>
    <font>
      <sz val="20"/>
      <color theme="1"/>
      <name val="Calibri"/>
      <family val="2"/>
      <scheme val="minor"/>
    </font>
    <font>
      <sz val="16"/>
      <color theme="1"/>
      <name val="Calibri"/>
      <family val="2"/>
      <scheme val="minor"/>
    </font>
    <font>
      <b/>
      <sz val="20"/>
      <color theme="1"/>
      <name val="Calibri"/>
      <family val="2"/>
      <scheme val="minor"/>
    </font>
    <font>
      <sz val="12"/>
      <color theme="1"/>
      <name val="Calibri"/>
      <family val="2"/>
      <scheme val="minor"/>
    </font>
    <font>
      <b/>
      <sz val="11"/>
      <color theme="1"/>
      <name val="Arial"/>
      <family val="2"/>
    </font>
    <font>
      <b/>
      <sz val="11"/>
      <name val="Arial"/>
      <family val="2"/>
    </font>
  </fonts>
  <fills count="20">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rgb="FFEAFBDF"/>
        <bgColor rgb="FF000000"/>
      </patternFill>
    </fill>
    <fill>
      <patternFill patternType="solid">
        <fgColor rgb="FFF5FDF1"/>
        <bgColor rgb="FF000000"/>
      </patternFill>
    </fill>
    <fill>
      <patternFill patternType="solid">
        <fgColor rgb="FFFFFFFF"/>
        <bgColor rgb="FF000000"/>
      </patternFill>
    </fill>
    <fill>
      <patternFill patternType="solid">
        <fgColor rgb="FFFFEADB"/>
        <bgColor rgb="FF000000"/>
      </patternFill>
    </fill>
    <fill>
      <patternFill patternType="mediumGray">
        <fgColor rgb="FFFFFFFF"/>
        <bgColor rgb="FFFFEADB"/>
      </patternFill>
    </fill>
    <fill>
      <patternFill patternType="solid">
        <fgColor theme="6" tint="0.39997558519241921"/>
        <bgColor indexed="64"/>
      </patternFill>
    </fill>
    <fill>
      <patternFill patternType="solid">
        <fgColor theme="6" tint="0.79998168889431442"/>
        <bgColor indexed="64"/>
      </patternFill>
    </fill>
    <fill>
      <patternFill patternType="solid">
        <fgColor indexed="10"/>
        <bgColor indexed="64"/>
      </patternFill>
    </fill>
    <fill>
      <patternFill patternType="solid">
        <fgColor indexed="48"/>
        <bgColor indexed="64"/>
      </patternFill>
    </fill>
    <fill>
      <patternFill patternType="solid">
        <fgColor theme="1"/>
        <bgColor indexed="64"/>
      </patternFill>
    </fill>
    <fill>
      <patternFill patternType="solid">
        <fgColor indexed="17"/>
        <bgColor indexed="64"/>
      </patternFill>
    </fill>
    <fill>
      <patternFill patternType="solid">
        <fgColor indexed="13"/>
        <bgColor indexed="64"/>
      </patternFill>
    </fill>
    <fill>
      <patternFill patternType="solid">
        <fgColor indexed="50"/>
        <bgColor indexed="64"/>
      </patternFill>
    </fill>
    <fill>
      <patternFill patternType="solid">
        <fgColor theme="2"/>
        <bgColor indexed="64"/>
      </patternFill>
    </fill>
    <fill>
      <patternFill patternType="solid">
        <fgColor theme="2" tint="-0.249977111117893"/>
        <bgColor indexed="64"/>
      </patternFill>
    </fill>
    <fill>
      <patternFill patternType="solid">
        <fgColor theme="0"/>
        <bgColor indexed="64"/>
      </patternFill>
    </fill>
  </fills>
  <borders count="49">
    <border>
      <left/>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A3CF5C"/>
      </left>
      <right/>
      <top style="medium">
        <color rgb="FFA3CF5C"/>
      </top>
      <bottom style="thin">
        <color rgb="FFA3CF5C"/>
      </bottom>
      <diagonal/>
    </border>
    <border>
      <left/>
      <right style="medium">
        <color rgb="FFA3CF5C"/>
      </right>
      <top style="medium">
        <color rgb="FFA3CF5C"/>
      </top>
      <bottom style="thin">
        <color rgb="FFA3CF5C"/>
      </bottom>
      <diagonal/>
    </border>
    <border>
      <left style="medium">
        <color rgb="FFA3CF5C"/>
      </left>
      <right style="thin">
        <color rgb="FFA3CF5C"/>
      </right>
      <top style="thin">
        <color rgb="FFA3CF5C"/>
      </top>
      <bottom/>
      <diagonal/>
    </border>
    <border>
      <left/>
      <right style="medium">
        <color rgb="FFA3CF5C"/>
      </right>
      <top/>
      <bottom style="hair">
        <color rgb="FFA3CF5C"/>
      </bottom>
      <diagonal/>
    </border>
    <border>
      <left style="medium">
        <color rgb="FFA3CF5C"/>
      </left>
      <right style="thin">
        <color rgb="FFA3CF5C"/>
      </right>
      <top/>
      <bottom/>
      <diagonal/>
    </border>
    <border>
      <left/>
      <right style="medium">
        <color rgb="FFA3CF5C"/>
      </right>
      <top style="hair">
        <color rgb="FFA3CF5C"/>
      </top>
      <bottom style="hair">
        <color rgb="FFA3CF5C"/>
      </bottom>
      <diagonal/>
    </border>
    <border>
      <left/>
      <right style="medium">
        <color rgb="FFA3CF5C"/>
      </right>
      <top style="hair">
        <color rgb="FFA3CF5C"/>
      </top>
      <bottom/>
      <diagonal/>
    </border>
    <border>
      <left style="medium">
        <color rgb="FFA3CF5C"/>
      </left>
      <right style="thin">
        <color rgb="FFA3CF5C"/>
      </right>
      <top/>
      <bottom style="thin">
        <color rgb="FFA3CF5C"/>
      </bottom>
      <diagonal/>
    </border>
    <border>
      <left style="medium">
        <color rgb="FFA3CF5C"/>
      </left>
      <right style="thin">
        <color rgb="FFA3CF5C"/>
      </right>
      <top style="thin">
        <color rgb="FFA3CF5C"/>
      </top>
      <bottom style="medium">
        <color rgb="FFA3CF5C"/>
      </bottom>
      <diagonal/>
    </border>
    <border>
      <left/>
      <right style="medium">
        <color rgb="FFA3CF5C"/>
      </right>
      <top style="thin">
        <color rgb="FFA3CF5C"/>
      </top>
      <bottom style="medium">
        <color rgb="FFA3CF5C"/>
      </bottom>
      <diagonal/>
    </border>
    <border>
      <left style="medium">
        <color rgb="FFFFD8BA"/>
      </left>
      <right/>
      <top style="medium">
        <color rgb="FFFFD8BA"/>
      </top>
      <bottom style="thin">
        <color rgb="FFFFD8BA"/>
      </bottom>
      <diagonal/>
    </border>
    <border>
      <left/>
      <right style="medium">
        <color rgb="FFFFD8BA"/>
      </right>
      <top style="medium">
        <color rgb="FFFFD8BA"/>
      </top>
      <bottom style="thin">
        <color rgb="FFFFD8BA"/>
      </bottom>
      <diagonal/>
    </border>
    <border>
      <left style="medium">
        <color rgb="FFFFD8BA"/>
      </left>
      <right style="hair">
        <color rgb="FFFFD8BA"/>
      </right>
      <top/>
      <bottom style="hair">
        <color rgb="FFFFD8BA"/>
      </bottom>
      <diagonal/>
    </border>
    <border>
      <left style="hair">
        <color rgb="FFFFD8BA"/>
      </left>
      <right style="medium">
        <color rgb="FFFFD8BA"/>
      </right>
      <top/>
      <bottom style="hair">
        <color rgb="FFFFD8BA"/>
      </bottom>
      <diagonal/>
    </border>
    <border>
      <left style="medium">
        <color rgb="FFFFD8BA"/>
      </left>
      <right style="hair">
        <color rgb="FFFFD8BA"/>
      </right>
      <top style="hair">
        <color rgb="FFFFD8BA"/>
      </top>
      <bottom style="hair">
        <color rgb="FFFFD8BA"/>
      </bottom>
      <diagonal/>
    </border>
    <border>
      <left style="hair">
        <color rgb="FFFFD8BA"/>
      </left>
      <right style="medium">
        <color rgb="FFFFD8BA"/>
      </right>
      <top style="hair">
        <color rgb="FFFFD8BA"/>
      </top>
      <bottom style="hair">
        <color rgb="FFFFD8BA"/>
      </bottom>
      <diagonal/>
    </border>
    <border>
      <left style="medium">
        <color rgb="FFFFD8BA"/>
      </left>
      <right style="hair">
        <color rgb="FFFFD8BA"/>
      </right>
      <top style="hair">
        <color rgb="FFFFD8BA"/>
      </top>
      <bottom style="medium">
        <color rgb="FFFFD8BA"/>
      </bottom>
      <diagonal/>
    </border>
    <border>
      <left style="hair">
        <color rgb="FFFFD8BA"/>
      </left>
      <right style="medium">
        <color rgb="FFFFD8BA"/>
      </right>
      <top style="hair">
        <color rgb="FFFFD8BA"/>
      </top>
      <bottom style="medium">
        <color rgb="FFFFD8BA"/>
      </bottom>
      <diagonal/>
    </border>
    <border>
      <left style="medium">
        <color rgb="FFFFD8BA"/>
      </left>
      <right/>
      <top style="thin">
        <color rgb="FFFFD8BA"/>
      </top>
      <bottom style="thin">
        <color rgb="FFFFD8BA"/>
      </bottom>
      <diagonal/>
    </border>
    <border>
      <left/>
      <right style="medium">
        <color rgb="FFFFD8BA"/>
      </right>
      <top style="thin">
        <color rgb="FFFFD8BA"/>
      </top>
      <bottom style="thin">
        <color rgb="FFFFD8BA"/>
      </bottom>
      <diagonal/>
    </border>
    <border>
      <left style="medium">
        <color rgb="FFFFD8BA"/>
      </left>
      <right style="hair">
        <color rgb="FFFFD8BA"/>
      </right>
      <top style="hair">
        <color rgb="FFFFD8BA"/>
      </top>
      <bottom/>
      <diagonal/>
    </border>
    <border>
      <left style="hair">
        <color rgb="FFFFD8BA"/>
      </left>
      <right style="medium">
        <color rgb="FFFFD8BA"/>
      </right>
      <top style="hair">
        <color rgb="FFFFD8BA"/>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top style="thin">
        <color indexed="64"/>
      </top>
      <bottom/>
      <diagonal/>
    </border>
  </borders>
  <cellStyleXfs count="2">
    <xf numFmtId="0" fontId="0" fillId="0" borderId="0"/>
    <xf numFmtId="9" fontId="6" fillId="0" borderId="0" applyFont="0" applyFill="0" applyBorder="0" applyAlignment="0" applyProtection="0"/>
  </cellStyleXfs>
  <cellXfs count="188">
    <xf numFmtId="0" fontId="0" fillId="0" borderId="0" xfId="0"/>
    <xf numFmtId="0" fontId="1" fillId="0" borderId="2" xfId="0" applyFont="1" applyBorder="1" applyAlignment="1">
      <alignment horizontal="center" vertical="center" wrapText="1"/>
    </xf>
    <xf numFmtId="0" fontId="3" fillId="3" borderId="2" xfId="0" applyFont="1" applyFill="1" applyBorder="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5" fillId="0" borderId="0" xfId="0" applyFont="1" applyAlignment="1">
      <alignment horizontal="center" vertical="center" wrapText="1"/>
    </xf>
    <xf numFmtId="0" fontId="0" fillId="0" borderId="0" xfId="0" applyAlignment="1">
      <alignment horizontal="justify" vertical="center" wrapText="1"/>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wrapText="1"/>
    </xf>
    <xf numFmtId="0" fontId="8" fillId="4" borderId="9" xfId="0" applyFont="1" applyFill="1" applyBorder="1" applyAlignment="1">
      <alignment horizontal="left" vertical="center"/>
    </xf>
    <xf numFmtId="164" fontId="8" fillId="4" borderId="10" xfId="0" applyNumberFormat="1" applyFont="1" applyFill="1" applyBorder="1" applyAlignment="1">
      <alignment horizontal="right" vertical="center"/>
    </xf>
    <xf numFmtId="0" fontId="9" fillId="5" borderId="11" xfId="0" applyFont="1" applyFill="1" applyBorder="1" applyAlignment="1">
      <alignment horizontal="left" vertical="center"/>
    </xf>
    <xf numFmtId="0" fontId="9" fillId="5" borderId="13" xfId="0" applyFont="1" applyFill="1" applyBorder="1" applyAlignment="1">
      <alignment horizontal="left" vertical="center"/>
    </xf>
    <xf numFmtId="0" fontId="9" fillId="5" borderId="16" xfId="0" applyFont="1" applyFill="1" applyBorder="1" applyAlignment="1">
      <alignment horizontal="left" vertical="center"/>
    </xf>
    <xf numFmtId="0" fontId="8" fillId="4" borderId="17" xfId="0" applyFont="1" applyFill="1" applyBorder="1" applyAlignment="1">
      <alignment horizontal="left" vertical="center"/>
    </xf>
    <xf numFmtId="0" fontId="8" fillId="7" borderId="19" xfId="0" applyFont="1" applyFill="1" applyBorder="1" applyAlignment="1">
      <alignment horizontal="left" vertical="center"/>
    </xf>
    <xf numFmtId="165" fontId="8" fillId="7" borderId="20" xfId="0" applyNumberFormat="1" applyFont="1" applyFill="1" applyBorder="1" applyAlignment="1">
      <alignment horizontal="right" vertical="center"/>
    </xf>
    <xf numFmtId="0" fontId="9" fillId="8" borderId="21" xfId="0" applyFont="1" applyFill="1" applyBorder="1" applyAlignment="1">
      <alignment horizontal="left" vertical="center"/>
    </xf>
    <xf numFmtId="0" fontId="9" fillId="8" borderId="23" xfId="0" applyFont="1" applyFill="1" applyBorder="1" applyAlignment="1">
      <alignment horizontal="left" vertical="center"/>
    </xf>
    <xf numFmtId="0" fontId="9" fillId="8" borderId="25" xfId="0" applyFont="1" applyFill="1" applyBorder="1" applyAlignment="1">
      <alignment horizontal="left" vertical="center"/>
    </xf>
    <xf numFmtId="0" fontId="13" fillId="6" borderId="0" xfId="0" applyFont="1" applyFill="1" applyBorder="1" applyAlignment="1">
      <alignment horizontal="left" vertical="center"/>
    </xf>
    <xf numFmtId="0" fontId="9" fillId="8" borderId="27" xfId="0" applyFont="1" applyFill="1" applyBorder="1" applyAlignment="1">
      <alignment horizontal="right" vertical="center"/>
    </xf>
    <xf numFmtId="0" fontId="9" fillId="8" borderId="28" xfId="0" applyFont="1" applyFill="1" applyBorder="1" applyAlignment="1">
      <alignment horizontal="right" vertical="center"/>
    </xf>
    <xf numFmtId="4" fontId="9" fillId="6" borderId="21" xfId="0" applyNumberFormat="1" applyFont="1" applyFill="1" applyBorder="1" applyAlignment="1">
      <alignment horizontal="right" vertical="center"/>
    </xf>
    <xf numFmtId="4" fontId="9" fillId="6" borderId="22" xfId="0" applyNumberFormat="1" applyFont="1" applyFill="1" applyBorder="1" applyAlignment="1">
      <alignment horizontal="right" vertical="center"/>
    </xf>
    <xf numFmtId="4" fontId="9" fillId="6" borderId="25" xfId="0" applyNumberFormat="1" applyFont="1" applyFill="1" applyBorder="1" applyAlignment="1">
      <alignment horizontal="right" vertical="center"/>
    </xf>
    <xf numFmtId="4" fontId="9" fillId="6" borderId="26" xfId="0" applyNumberFormat="1" applyFont="1" applyFill="1" applyBorder="1" applyAlignment="1">
      <alignment horizontal="right" vertical="center"/>
    </xf>
    <xf numFmtId="9" fontId="10" fillId="6" borderId="14" xfId="1" applyFont="1" applyFill="1" applyBorder="1" applyAlignment="1">
      <alignment horizontal="right" vertical="center"/>
    </xf>
    <xf numFmtId="9" fontId="10" fillId="6" borderId="15" xfId="1" applyFont="1" applyFill="1" applyBorder="1" applyAlignment="1">
      <alignment horizontal="right" vertical="center"/>
    </xf>
    <xf numFmtId="9" fontId="10" fillId="6" borderId="18" xfId="1" applyFont="1" applyFill="1" applyBorder="1" applyAlignment="1">
      <alignment horizontal="right" vertical="center"/>
    </xf>
    <xf numFmtId="9" fontId="10" fillId="6" borderId="12" xfId="1" applyNumberFormat="1" applyFont="1" applyFill="1" applyBorder="1" applyAlignment="1">
      <alignment horizontal="right" vertical="center"/>
    </xf>
    <xf numFmtId="0" fontId="9" fillId="8" borderId="29" xfId="0" applyFont="1" applyFill="1" applyBorder="1" applyAlignment="1">
      <alignment horizontal="left" vertical="center"/>
    </xf>
    <xf numFmtId="9" fontId="9" fillId="6" borderId="22" xfId="1" applyFont="1" applyFill="1" applyBorder="1" applyAlignment="1">
      <alignment horizontal="right" vertical="center"/>
    </xf>
    <xf numFmtId="9" fontId="9" fillId="6" borderId="24" xfId="1" applyFont="1" applyFill="1" applyBorder="1" applyAlignment="1">
      <alignment horizontal="right" vertical="center"/>
    </xf>
    <xf numFmtId="9" fontId="9" fillId="6" borderId="30" xfId="1" applyFont="1" applyFill="1" applyBorder="1" applyAlignment="1">
      <alignment horizontal="right" vertical="center"/>
    </xf>
    <xf numFmtId="9" fontId="9" fillId="6" borderId="26" xfId="1" applyFont="1" applyFill="1" applyBorder="1" applyAlignment="1">
      <alignment horizontal="right" vertical="center"/>
    </xf>
    <xf numFmtId="0" fontId="1" fillId="0" borderId="0" xfId="0" applyFont="1" applyBorder="1" applyAlignment="1">
      <alignment horizontal="center" vertical="center" wrapText="1"/>
    </xf>
    <xf numFmtId="0" fontId="14" fillId="0" borderId="0" xfId="0" applyFont="1" applyBorder="1" applyAlignment="1">
      <alignment vertical="center" wrapText="1"/>
    </xf>
    <xf numFmtId="0" fontId="15" fillId="0" borderId="0" xfId="0" applyFont="1" applyBorder="1" applyAlignment="1">
      <alignment horizontal="center" vertical="center" wrapText="1"/>
    </xf>
    <xf numFmtId="0" fontId="3" fillId="0" borderId="0" xfId="0" applyFont="1" applyBorder="1" applyAlignment="1">
      <alignment horizontal="center" vertical="center" wrapText="1"/>
    </xf>
    <xf numFmtId="0" fontId="16" fillId="0" borderId="0" xfId="0" applyFont="1" applyAlignment="1">
      <alignment horizontal="center" vertical="center" wrapText="1"/>
    </xf>
    <xf numFmtId="0" fontId="16" fillId="0" borderId="0" xfId="0" applyFont="1"/>
    <xf numFmtId="0" fontId="17" fillId="0" borderId="2" xfId="0" applyFont="1" applyBorder="1" applyAlignment="1">
      <alignment horizontal="center" vertical="center" wrapText="1"/>
    </xf>
    <xf numFmtId="0" fontId="0" fillId="13" borderId="0" xfId="0" applyFill="1"/>
    <xf numFmtId="0" fontId="19" fillId="12" borderId="0" xfId="0" applyFont="1" applyFill="1" applyAlignment="1">
      <alignment horizontal="center" vertical="center"/>
    </xf>
    <xf numFmtId="0" fontId="19" fillId="14" borderId="0" xfId="0" applyFont="1" applyFill="1" applyAlignment="1">
      <alignment horizontal="center" vertical="center"/>
    </xf>
    <xf numFmtId="0" fontId="19" fillId="15" borderId="0" xfId="0" applyFont="1" applyFill="1" applyAlignment="1">
      <alignment horizontal="center" vertical="center"/>
    </xf>
    <xf numFmtId="0" fontId="19" fillId="11" borderId="0" xfId="0" applyFont="1" applyFill="1" applyAlignment="1">
      <alignment horizontal="center" vertical="center"/>
    </xf>
    <xf numFmtId="0" fontId="19" fillId="16" borderId="0" xfId="0" applyFont="1" applyFill="1" applyAlignment="1">
      <alignment horizontal="center" vertical="center"/>
    </xf>
    <xf numFmtId="2" fontId="10" fillId="6" borderId="18" xfId="1" applyNumberFormat="1" applyFont="1" applyFill="1" applyBorder="1" applyAlignment="1">
      <alignment horizontal="right" vertical="center"/>
    </xf>
    <xf numFmtId="10" fontId="10" fillId="6" borderId="18" xfId="1" applyNumberFormat="1" applyFont="1" applyFill="1" applyBorder="1" applyAlignment="1">
      <alignment horizontal="right" vertical="center"/>
    </xf>
    <xf numFmtId="0" fontId="21" fillId="0" borderId="0" xfId="0" applyFont="1" applyAlignment="1">
      <alignment vertical="center"/>
    </xf>
    <xf numFmtId="2" fontId="19" fillId="11" borderId="0" xfId="1" applyNumberFormat="1" applyFont="1" applyFill="1" applyAlignment="1">
      <alignment horizontal="center" vertical="center"/>
    </xf>
    <xf numFmtId="0" fontId="0" fillId="0" borderId="0" xfId="0" applyAlignment="1">
      <alignment horizontal="center" vertical="center" wrapText="1"/>
    </xf>
    <xf numFmtId="0" fontId="0" fillId="0" borderId="48" xfId="0" applyBorder="1" applyAlignment="1">
      <alignment vertical="center" wrapText="1"/>
    </xf>
    <xf numFmtId="0" fontId="0" fillId="0" borderId="0" xfId="0" applyAlignment="1">
      <alignment vertical="center" wrapText="1"/>
    </xf>
    <xf numFmtId="0" fontId="0" fillId="0" borderId="0" xfId="0" applyAlignment="1">
      <alignment wrapText="1"/>
    </xf>
    <xf numFmtId="9" fontId="0" fillId="0" borderId="0" xfId="0" applyNumberFormat="1"/>
    <xf numFmtId="2" fontId="19" fillId="16" borderId="0" xfId="1" applyNumberFormat="1" applyFont="1" applyFill="1" applyAlignment="1">
      <alignment horizontal="center" vertical="center"/>
    </xf>
    <xf numFmtId="0" fontId="15" fillId="0" borderId="34" xfId="0" applyFont="1" applyBorder="1" applyAlignment="1">
      <alignment horizontal="center" vertical="center" wrapText="1"/>
    </xf>
    <xf numFmtId="0" fontId="15" fillId="0" borderId="0" xfId="0" applyFont="1" applyBorder="1" applyAlignment="1">
      <alignment horizontal="justify" vertical="center" wrapText="1"/>
    </xf>
    <xf numFmtId="0" fontId="15" fillId="0" borderId="36" xfId="0" applyFont="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3" fillId="2" borderId="3" xfId="0" applyFont="1" applyFill="1" applyBorder="1" applyAlignment="1">
      <alignment horizontal="center" vertical="center" textRotation="180" wrapText="1"/>
    </xf>
    <xf numFmtId="0" fontId="23" fillId="2" borderId="1" xfId="0" applyFont="1" applyFill="1" applyBorder="1" applyAlignment="1">
      <alignment horizontal="center" vertical="center" textRotation="180" wrapText="1"/>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1" fillId="0" borderId="1" xfId="0" applyFont="1" applyBorder="1" applyAlignment="1">
      <alignment horizontal="justify" vertical="center" wrapText="1"/>
    </xf>
    <xf numFmtId="9" fontId="1" fillId="0" borderId="3" xfId="1" applyFont="1" applyBorder="1" applyAlignment="1" applyProtection="1">
      <alignment horizontal="center" vertical="center" wrapText="1"/>
      <protection locked="0"/>
    </xf>
    <xf numFmtId="9" fontId="1" fillId="0" borderId="1" xfId="1"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Border="1" applyAlignment="1">
      <alignment horizontal="justify" vertical="justify" wrapText="1"/>
    </xf>
    <xf numFmtId="0" fontId="1" fillId="0" borderId="4" xfId="0" applyFont="1" applyBorder="1" applyAlignment="1">
      <alignment horizontal="justify" vertical="justify" wrapText="1"/>
    </xf>
    <xf numFmtId="0" fontId="1" fillId="0" borderId="1" xfId="0" applyFont="1" applyBorder="1" applyAlignment="1">
      <alignment horizontal="justify" vertical="justify" wrapText="1"/>
    </xf>
    <xf numFmtId="0" fontId="17" fillId="19" borderId="3" xfId="0" applyFont="1" applyFill="1" applyBorder="1" applyAlignment="1">
      <alignment horizontal="justify" vertical="center" wrapText="1"/>
    </xf>
    <xf numFmtId="0" fontId="17" fillId="19" borderId="4" xfId="0" applyFont="1" applyFill="1" applyBorder="1" applyAlignment="1">
      <alignment horizontal="justify" vertical="center" wrapText="1"/>
    </xf>
    <xf numFmtId="0" fontId="17" fillId="19" borderId="1" xfId="0" applyFont="1" applyFill="1" applyBorder="1" applyAlignment="1">
      <alignment horizontal="justify" vertical="center" wrapText="1"/>
    </xf>
    <xf numFmtId="0" fontId="1" fillId="19" borderId="3" xfId="0" applyFont="1" applyFill="1" applyBorder="1" applyAlignment="1">
      <alignment horizontal="justify" vertical="center" wrapText="1"/>
    </xf>
    <xf numFmtId="0" fontId="1" fillId="19" borderId="4" xfId="0" applyFont="1" applyFill="1" applyBorder="1" applyAlignment="1">
      <alignment horizontal="justify" vertical="center" wrapText="1"/>
    </xf>
    <xf numFmtId="0" fontId="1" fillId="19" borderId="1" xfId="0" applyFont="1" applyFill="1" applyBorder="1" applyAlignment="1">
      <alignment horizontal="justify" vertical="center" wrapText="1"/>
    </xf>
    <xf numFmtId="0" fontId="1" fillId="19" borderId="3" xfId="0" applyFont="1" applyFill="1" applyBorder="1" applyAlignment="1">
      <alignment horizontal="justify" vertical="justify" wrapText="1"/>
    </xf>
    <xf numFmtId="0" fontId="1" fillId="19" borderId="4" xfId="0" applyFont="1" applyFill="1" applyBorder="1" applyAlignment="1">
      <alignment horizontal="justify" vertical="justify" wrapText="1"/>
    </xf>
    <xf numFmtId="0" fontId="1" fillId="19" borderId="1" xfId="0" applyFont="1" applyFill="1" applyBorder="1" applyAlignment="1">
      <alignment horizontal="justify" vertical="justify" wrapText="1"/>
    </xf>
    <xf numFmtId="0" fontId="17" fillId="19" borderId="3" xfId="0" applyFont="1" applyFill="1" applyBorder="1" applyAlignment="1">
      <alignment horizontal="left" vertical="center" wrapText="1"/>
    </xf>
    <xf numFmtId="0" fontId="17" fillId="19" borderId="4" xfId="0" applyFont="1" applyFill="1" applyBorder="1" applyAlignment="1">
      <alignment horizontal="left" vertical="center" wrapText="1"/>
    </xf>
    <xf numFmtId="0" fontId="17" fillId="19" borderId="1" xfId="0" applyFont="1" applyFill="1" applyBorder="1" applyAlignment="1">
      <alignment horizontal="left" vertical="center" wrapText="1"/>
    </xf>
    <xf numFmtId="0" fontId="17" fillId="0" borderId="3" xfId="0" applyFont="1" applyBorder="1" applyAlignment="1">
      <alignment horizontal="justify" vertical="center" wrapText="1"/>
    </xf>
    <xf numFmtId="0" fontId="17" fillId="0" borderId="4" xfId="0" applyFont="1" applyBorder="1" applyAlignment="1">
      <alignment horizontal="justify" vertical="center" wrapText="1"/>
    </xf>
    <xf numFmtId="0" fontId="17" fillId="0" borderId="1" xfId="0" applyFont="1" applyBorder="1" applyAlignment="1">
      <alignment horizontal="justify" vertical="center" wrapText="1"/>
    </xf>
    <xf numFmtId="0" fontId="1" fillId="0" borderId="6" xfId="0" applyFont="1" applyBorder="1" applyAlignment="1">
      <alignment horizontal="left" vertical="center" wrapText="1"/>
    </xf>
    <xf numFmtId="0" fontId="1" fillId="0" borderId="8"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NumberFormat="1" applyFont="1" applyBorder="1" applyAlignment="1">
      <alignment horizontal="center" vertical="center" wrapText="1"/>
    </xf>
    <xf numFmtId="0" fontId="1" fillId="0" borderId="7" xfId="0" applyNumberFormat="1" applyFont="1" applyBorder="1" applyAlignment="1">
      <alignment horizontal="center" vertical="center" wrapText="1"/>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0" fillId="0" borderId="0" xfId="0" applyAlignment="1">
      <alignment horizontal="center" wrapText="1"/>
    </xf>
    <xf numFmtId="0" fontId="0" fillId="0" borderId="0" xfId="0" applyAlignment="1">
      <alignment horizontal="center" vertical="top" wrapText="1"/>
    </xf>
    <xf numFmtId="0" fontId="22" fillId="0" borderId="0" xfId="0" applyFont="1" applyAlignment="1">
      <alignment horizontal="right" vertical="center" wrapText="1"/>
    </xf>
    <xf numFmtId="0" fontId="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9" fontId="3" fillId="3" borderId="5" xfId="1" applyFont="1" applyFill="1" applyBorder="1" applyAlignment="1">
      <alignment horizontal="center" vertical="center" wrapText="1"/>
    </xf>
    <xf numFmtId="0" fontId="7" fillId="3" borderId="5"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textRotation="180" wrapText="1"/>
    </xf>
    <xf numFmtId="0" fontId="2" fillId="2" borderId="7" xfId="0" applyFont="1" applyFill="1" applyBorder="1" applyAlignment="1">
      <alignment horizontal="center" vertical="center" textRotation="180" wrapText="1"/>
    </xf>
    <xf numFmtId="0" fontId="1" fillId="0" borderId="0" xfId="0" applyFont="1" applyAlignment="1">
      <alignment horizontal="left" vertical="center" wrapText="1"/>
    </xf>
    <xf numFmtId="9" fontId="17" fillId="0" borderId="3" xfId="1" applyFont="1" applyBorder="1" applyAlignment="1" applyProtection="1">
      <alignment horizontal="center" vertical="center" wrapText="1"/>
      <protection locked="0"/>
    </xf>
    <xf numFmtId="9" fontId="17" fillId="0" borderId="1" xfId="1" applyFont="1" applyBorder="1" applyAlignment="1" applyProtection="1">
      <alignment horizontal="center" vertical="center" wrapText="1"/>
      <protection locked="0"/>
    </xf>
    <xf numFmtId="0" fontId="17" fillId="0" borderId="3"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1" xfId="0" applyFont="1" applyBorder="1" applyAlignment="1">
      <alignment horizontal="left" vertical="center" wrapText="1"/>
    </xf>
    <xf numFmtId="0" fontId="1" fillId="19" borderId="4" xfId="0" applyFont="1" applyFill="1" applyBorder="1" applyAlignment="1">
      <alignment horizontal="left" vertical="center" wrapText="1"/>
    </xf>
    <xf numFmtId="0" fontId="1" fillId="19" borderId="1" xfId="0" applyFont="1" applyFill="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1" xfId="0" applyFont="1" applyBorder="1" applyAlignment="1">
      <alignment horizontal="left" vertical="center" wrapText="1"/>
    </xf>
    <xf numFmtId="0" fontId="17" fillId="0" borderId="3" xfId="0" applyFont="1" applyBorder="1" applyAlignment="1">
      <alignment horizontal="justify" vertical="justify" wrapText="1"/>
    </xf>
    <xf numFmtId="0" fontId="17" fillId="0" borderId="4" xfId="0" applyFont="1" applyBorder="1" applyAlignment="1">
      <alignment horizontal="justify" vertical="justify" wrapText="1"/>
    </xf>
    <xf numFmtId="0" fontId="17" fillId="0" borderId="1" xfId="0" applyFont="1" applyBorder="1" applyAlignment="1">
      <alignment horizontal="justify" vertical="justify"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5"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0" xfId="0" applyFont="1" applyBorder="1" applyAlignment="1">
      <alignment horizontal="justify" vertical="center" wrapText="1"/>
    </xf>
    <xf numFmtId="0" fontId="15" fillId="0" borderId="35" xfId="0" applyFont="1" applyBorder="1" applyAlignment="1">
      <alignment horizontal="justify"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38"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40"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wrapText="1"/>
      <protection locked="0"/>
    </xf>
    <xf numFmtId="0" fontId="15" fillId="0" borderId="42"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5" fillId="0" borderId="44" xfId="0" applyFont="1" applyBorder="1" applyAlignment="1">
      <alignment horizontal="center" vertical="center" wrapText="1"/>
    </xf>
    <xf numFmtId="0" fontId="15" fillId="0" borderId="45" xfId="0" applyFont="1" applyBorder="1" applyAlignment="1">
      <alignment horizontal="center" vertical="center" wrapText="1"/>
    </xf>
    <xf numFmtId="0" fontId="15" fillId="0" borderId="45" xfId="0" applyFont="1" applyBorder="1" applyAlignment="1" applyProtection="1">
      <alignment horizontal="center" vertical="center" wrapText="1"/>
      <protection locked="0"/>
    </xf>
    <xf numFmtId="0" fontId="15" fillId="0" borderId="46" xfId="0" applyFont="1" applyBorder="1" applyAlignment="1" applyProtection="1">
      <alignment horizontal="center" vertical="center" wrapText="1"/>
      <protection locked="0"/>
    </xf>
    <xf numFmtId="0" fontId="15" fillId="0" borderId="37" xfId="0" applyFont="1" applyBorder="1" applyAlignment="1">
      <alignment horizontal="justify" vertical="center" wrapText="1"/>
    </xf>
    <xf numFmtId="0" fontId="15" fillId="0" borderId="38" xfId="0" applyFont="1" applyBorder="1" applyAlignment="1">
      <alignment horizontal="justify" vertical="center" wrapText="1"/>
    </xf>
    <xf numFmtId="0" fontId="21" fillId="0" borderId="0" xfId="0" applyFont="1" applyAlignment="1">
      <alignment horizontal="center" vertical="center"/>
    </xf>
    <xf numFmtId="0" fontId="18" fillId="17" borderId="0" xfId="0" applyFont="1" applyFill="1" applyAlignment="1">
      <alignment horizontal="center" vertical="center"/>
    </xf>
    <xf numFmtId="0" fontId="18" fillId="18" borderId="0" xfId="0" applyFont="1" applyFill="1" applyAlignment="1">
      <alignment horizontal="center" vertical="center"/>
    </xf>
    <xf numFmtId="0" fontId="1" fillId="9" borderId="47" xfId="0" applyFont="1" applyFill="1" applyBorder="1" applyAlignment="1">
      <alignment horizontal="left" vertical="center" wrapText="1"/>
    </xf>
    <xf numFmtId="0" fontId="1" fillId="9" borderId="0" xfId="0" applyFont="1" applyFill="1" applyBorder="1" applyAlignment="1">
      <alignment horizontal="left" vertical="center" wrapText="1"/>
    </xf>
    <xf numFmtId="0" fontId="1" fillId="10" borderId="47" xfId="0" applyFont="1" applyFill="1" applyBorder="1" applyAlignment="1">
      <alignment horizontal="left" vertical="center" wrapText="1"/>
    </xf>
    <xf numFmtId="0" fontId="1" fillId="10" borderId="0" xfId="0" applyFont="1" applyFill="1" applyBorder="1" applyAlignment="1">
      <alignment horizontal="left" vertical="center" wrapText="1"/>
    </xf>
    <xf numFmtId="0" fontId="21" fillId="0" borderId="0" xfId="0" applyFont="1" applyAlignment="1">
      <alignment horizontal="center"/>
    </xf>
    <xf numFmtId="0" fontId="0" fillId="0" borderId="0" xfId="0" applyAlignment="1">
      <alignment horizontal="center"/>
    </xf>
    <xf numFmtId="0" fontId="20" fillId="0" borderId="0" xfId="0" applyFont="1" applyAlignment="1">
      <alignment horizontal="left" vertical="center"/>
    </xf>
  </cellXfs>
  <cellStyles count="2">
    <cellStyle name="Normal" xfId="0" builtinId="0"/>
    <cellStyle name="Porcentagem" xfId="1" builtinId="5"/>
  </cellStyles>
  <dxfs count="0"/>
  <tableStyles count="0" defaultTableStyle="TableStyleMedium2" defaultPivotStyle="PivotStyleLight16"/>
  <colors>
    <mruColors>
      <color rgb="FFFF0000"/>
      <color rgb="FFFF4600"/>
      <color rgb="FF0066CC"/>
      <color rgb="FF008000"/>
      <color rgb="FF99CC00"/>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pt-BR"/>
              <a:t>Resultado Final</a:t>
            </a:r>
          </a:p>
        </c:rich>
      </c:tx>
      <c:layout>
        <c:manualLayout>
          <c:xMode val="edge"/>
          <c:yMode val="edge"/>
          <c:x val="0.21792182984439754"/>
          <c:y val="0.55218558378892557"/>
        </c:manualLayout>
      </c:layout>
      <c:overlay val="1"/>
    </c:title>
    <c:autoTitleDeleted val="0"/>
    <c:plotArea>
      <c:layout>
        <c:manualLayout>
          <c:layoutTarget val="inner"/>
          <c:xMode val="edge"/>
          <c:yMode val="edge"/>
          <c:x val="0.16457473782336771"/>
          <c:y val="3.1501564487845163E-2"/>
          <c:w val="0.67923256679968569"/>
          <c:h val="0.88389184976332114"/>
        </c:manualLayout>
      </c:layout>
      <c:doughnutChart>
        <c:varyColors val="1"/>
        <c:ser>
          <c:idx val="0"/>
          <c:order val="0"/>
          <c:tx>
            <c:strRef>
              <c:f>Plan2!$E$9</c:f>
              <c:strCache>
                <c:ptCount val="1"/>
                <c:pt idx="0">
                  <c:v> Amplitude </c:v>
                </c:pt>
              </c:strCache>
            </c:strRef>
          </c:tx>
          <c:dPt>
            <c:idx val="0"/>
            <c:bubble3D val="0"/>
            <c:spPr>
              <a:noFill/>
              <a:ln>
                <a:noFill/>
              </a:ln>
              <a:effectLst>
                <a:outerShdw blurRad="40000" dist="23000" dir="5400000" rotWithShape="0">
                  <a:srgbClr val="000000">
                    <a:alpha val="0"/>
                  </a:srgbClr>
                </a:outerShdw>
              </a:effectLst>
            </c:spPr>
            <c:extLst>
              <c:ext xmlns:c16="http://schemas.microsoft.com/office/drawing/2014/chart" uri="{C3380CC4-5D6E-409C-BE32-E72D297353CC}">
                <c16:uniqueId val="{00000001-4F57-4C48-AD6F-D04C97D88113}"/>
              </c:ext>
            </c:extLst>
          </c:dPt>
          <c:dPt>
            <c:idx val="1"/>
            <c:bubble3D val="0"/>
            <c:spPr>
              <a:solidFill>
                <a:srgbClr val="FF0000"/>
              </a:solidFill>
            </c:spPr>
            <c:extLst>
              <c:ext xmlns:c16="http://schemas.microsoft.com/office/drawing/2014/chart" uri="{C3380CC4-5D6E-409C-BE32-E72D297353CC}">
                <c16:uniqueId val="{00000003-4F57-4C48-AD6F-D04C97D88113}"/>
              </c:ext>
            </c:extLst>
          </c:dPt>
          <c:dPt>
            <c:idx val="2"/>
            <c:bubble3D val="0"/>
            <c:spPr>
              <a:solidFill>
                <a:srgbClr val="FFFF00"/>
              </a:solidFill>
            </c:spPr>
            <c:extLst>
              <c:ext xmlns:c16="http://schemas.microsoft.com/office/drawing/2014/chart" uri="{C3380CC4-5D6E-409C-BE32-E72D297353CC}">
                <c16:uniqueId val="{00000005-4F57-4C48-AD6F-D04C97D88113}"/>
              </c:ext>
            </c:extLst>
          </c:dPt>
          <c:dPt>
            <c:idx val="3"/>
            <c:bubble3D val="0"/>
            <c:spPr>
              <a:solidFill>
                <a:srgbClr val="99CC00"/>
              </a:solidFill>
            </c:spPr>
            <c:extLst>
              <c:ext xmlns:c16="http://schemas.microsoft.com/office/drawing/2014/chart" uri="{C3380CC4-5D6E-409C-BE32-E72D297353CC}">
                <c16:uniqueId val="{00000007-4F57-4C48-AD6F-D04C97D88113}"/>
              </c:ext>
            </c:extLst>
          </c:dPt>
          <c:dPt>
            <c:idx val="4"/>
            <c:bubble3D val="0"/>
            <c:spPr>
              <a:solidFill>
                <a:srgbClr val="008000"/>
              </a:solidFill>
            </c:spPr>
            <c:extLst>
              <c:ext xmlns:c16="http://schemas.microsoft.com/office/drawing/2014/chart" uri="{C3380CC4-5D6E-409C-BE32-E72D297353CC}">
                <c16:uniqueId val="{00000009-4F57-4C48-AD6F-D04C97D88113}"/>
              </c:ext>
            </c:extLst>
          </c:dPt>
          <c:dPt>
            <c:idx val="5"/>
            <c:bubble3D val="0"/>
            <c:spPr>
              <a:solidFill>
                <a:srgbClr val="0066CC"/>
              </a:solidFill>
            </c:spPr>
            <c:extLst>
              <c:ext xmlns:c16="http://schemas.microsoft.com/office/drawing/2014/chart" uri="{C3380CC4-5D6E-409C-BE32-E72D297353CC}">
                <c16:uniqueId val="{0000000B-4F57-4C48-AD6F-D04C97D88113}"/>
              </c:ext>
            </c:extLst>
          </c:dPt>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C-4F57-4C48-AD6F-D04C97D88113}"/>
            </c:ext>
          </c:extLst>
        </c:ser>
        <c:dLbls>
          <c:showLegendKey val="0"/>
          <c:showVal val="0"/>
          <c:showCatName val="0"/>
          <c:showSerName val="0"/>
          <c:showPercent val="0"/>
          <c:showBubbleSize val="0"/>
          <c:showLeaderLines val="0"/>
        </c:dLbls>
        <c:firstSliceAng val="90"/>
        <c:holeSize val="50"/>
      </c:doughnutChart>
      <c:scatterChart>
        <c:scatterStyle val="lineMarker"/>
        <c:varyColors val="0"/>
        <c:ser>
          <c:idx val="1"/>
          <c:order val="1"/>
          <c:tx>
            <c:v>Ponteiro</c:v>
          </c:tx>
          <c:marker>
            <c:symbol val="none"/>
          </c:marker>
          <c:dPt>
            <c:idx val="0"/>
            <c:bubble3D val="0"/>
            <c:spPr>
              <a:ln cmpd="dbl">
                <a:solidFill>
                  <a:srgbClr val="FF4600"/>
                </a:solidFill>
                <a:headEnd type="oval"/>
                <a:tailEnd type="stealth"/>
              </a:ln>
            </c:spPr>
            <c:extLst>
              <c:ext xmlns:c16="http://schemas.microsoft.com/office/drawing/2014/chart" uri="{C3380CC4-5D6E-409C-BE32-E72D297353CC}">
                <c16:uniqueId val="{0000000E-4F57-4C48-AD6F-D04C97D88113}"/>
              </c:ext>
            </c:extLst>
          </c:dPt>
          <c:dPt>
            <c:idx val="1"/>
            <c:bubble3D val="0"/>
            <c:spPr>
              <a:ln w="92075" cmpd="dbl">
                <a:solidFill>
                  <a:srgbClr val="FF4600"/>
                </a:solidFill>
                <a:headEnd type="oval"/>
                <a:tailEnd type="stealth"/>
              </a:ln>
            </c:spPr>
            <c:extLst>
              <c:ext xmlns:c16="http://schemas.microsoft.com/office/drawing/2014/chart" uri="{C3380CC4-5D6E-409C-BE32-E72D297353CC}">
                <c16:uniqueId val="{00000010-4F57-4C48-AD6F-D04C97D88113}"/>
              </c:ext>
            </c:extLst>
          </c:dPt>
          <c:xVal>
            <c:numRef>
              <c:f>Plan2!$D$19:$D$20</c:f>
              <c:numCache>
                <c:formatCode>#,##0.00</c:formatCode>
                <c:ptCount val="2"/>
                <c:pt idx="0">
                  <c:v>0</c:v>
                </c:pt>
                <c:pt idx="1">
                  <c:v>-1</c:v>
                </c:pt>
              </c:numCache>
            </c:numRef>
          </c:xVal>
          <c:yVal>
            <c:numRef>
              <c:f>Plan2!$E$19:$E$20</c:f>
              <c:numCache>
                <c:formatCode>#,##0.00</c:formatCode>
                <c:ptCount val="2"/>
                <c:pt idx="0">
                  <c:v>0</c:v>
                </c:pt>
                <c:pt idx="1">
                  <c:v>0</c:v>
                </c:pt>
              </c:numCache>
            </c:numRef>
          </c:yVal>
          <c:smooth val="1"/>
          <c:extLst>
            <c:ext xmlns:c16="http://schemas.microsoft.com/office/drawing/2014/chart" uri="{C3380CC4-5D6E-409C-BE32-E72D297353CC}">
              <c16:uniqueId val="{00000011-4F57-4C48-AD6F-D04C97D88113}"/>
            </c:ext>
          </c:extLst>
        </c:ser>
        <c:dLbls>
          <c:showLegendKey val="0"/>
          <c:showVal val="0"/>
          <c:showCatName val="0"/>
          <c:showSerName val="0"/>
          <c:showPercent val="0"/>
          <c:showBubbleSize val="0"/>
        </c:dLbls>
        <c:axId val="41263680"/>
        <c:axId val="64264960"/>
      </c:scatterChart>
      <c:valAx>
        <c:axId val="64264960"/>
        <c:scaling>
          <c:orientation val="minMax"/>
          <c:max val="1.1000000000000001"/>
          <c:min val="-1.1000000000000001"/>
        </c:scaling>
        <c:delete val="1"/>
        <c:axPos val="l"/>
        <c:numFmt formatCode="#,##0.00" sourceLinked="1"/>
        <c:majorTickMark val="out"/>
        <c:minorTickMark val="none"/>
        <c:tickLblPos val="none"/>
        <c:crossAx val="41263680"/>
        <c:crosses val="autoZero"/>
        <c:crossBetween val="midCat"/>
      </c:valAx>
      <c:valAx>
        <c:axId val="41263680"/>
        <c:scaling>
          <c:orientation val="minMax"/>
          <c:max val="1.1000000000000001"/>
          <c:min val="-1.1000000000000001"/>
        </c:scaling>
        <c:delete val="1"/>
        <c:axPos val="t"/>
        <c:numFmt formatCode="#,##0.00" sourceLinked="1"/>
        <c:majorTickMark val="out"/>
        <c:minorTickMark val="none"/>
        <c:tickLblPos val="none"/>
        <c:crossAx val="64264960"/>
        <c:crosses val="max"/>
        <c:crossBetween val="midCat"/>
      </c:valAx>
    </c:plotArea>
    <c:plotVisOnly val="1"/>
    <c:dispBlanksAs val="gap"/>
    <c:showDLblsOverMax val="0"/>
  </c:chart>
  <c:spPr>
    <a:solidFill>
      <a:schemeClr val="lt1"/>
    </a:solidFill>
    <a:ln w="25400" cap="flat" cmpd="sng" algn="ctr">
      <a:solidFill>
        <a:schemeClr val="dk1"/>
      </a:solidFill>
      <a:prstDash val="solid"/>
    </a:ln>
    <a:effectLst/>
  </c:spPr>
  <c:txPr>
    <a:bodyPr/>
    <a:lstStyle/>
    <a:p>
      <a:pPr>
        <a:defRPr>
          <a:solidFill>
            <a:schemeClr val="dk1"/>
          </a:solidFill>
          <a:latin typeface="+mn-lt"/>
          <a:ea typeface="+mn-ea"/>
          <a:cs typeface="+mn-cs"/>
        </a:defRPr>
      </a:pPr>
      <a:endParaRPr lang="pt-BR"/>
    </a:p>
  </c:txPr>
  <c:printSettings>
    <c:headerFooter/>
    <c:pageMargins b="0.78740157499999996" l="0.511811024" r="0.511811024" t="0.78740157499999996" header="0.31496062000000036" footer="0.31496062000000036"/>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III - Do Serviço de Dia</a:t>
            </a:r>
            <a:endParaRPr lang="pt-BR" sz="1050">
              <a:solidFill>
                <a:sysClr val="windowText" lastClr="000000"/>
              </a:solidFill>
            </a:endParaRPr>
          </a:p>
        </c:rich>
      </c:tx>
      <c:layout>
        <c:manualLayout>
          <c:xMode val="edge"/>
          <c:yMode val="edge"/>
          <c:x val="0.1827017150558187"/>
          <c:y val="0.65260025232393537"/>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Plan2!$E$78</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1D1B-4847-BC36-A0FB3A0097A2}"/>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1D1B-4847-BC36-A0FB3A0097A2}"/>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1D1B-4847-BC36-A0FB3A0097A2}"/>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1D1B-4847-BC36-A0FB3A0097A2}"/>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1D1B-4847-BC36-A0FB3A0097A2}"/>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1D1B-4847-BC36-A0FB3A0097A2}"/>
              </c:ext>
            </c:extLst>
          </c:dPt>
          <c:cat>
            <c:strRef>
              <c:f>Plan2!$D$10:$D$15</c:f>
              <c:strCache>
                <c:ptCount val="6"/>
                <c:pt idx="0">
                  <c:v>Oculto (ΣAMP)</c:v>
                </c:pt>
                <c:pt idx="1">
                  <c:v>Insuficiente</c:v>
                </c:pt>
                <c:pt idx="2">
                  <c:v>Regular</c:v>
                </c:pt>
                <c:pt idx="3">
                  <c:v>Bom</c:v>
                </c:pt>
                <c:pt idx="4">
                  <c:v>Muito Bom</c:v>
                </c:pt>
                <c:pt idx="5">
                  <c:v>Excelente</c:v>
                </c:pt>
              </c:strCache>
            </c:strRef>
          </c:cat>
          <c:val>
            <c:numRef>
              <c:f>Plan2!$E$79:$E$84</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1D1B-4847-BC36-A0FB3A0097A2}"/>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Plan2!$D$88:$D$89</c:f>
              <c:numCache>
                <c:formatCode>#,##0.00</c:formatCode>
                <c:ptCount val="2"/>
                <c:pt idx="0">
                  <c:v>0</c:v>
                </c:pt>
                <c:pt idx="1">
                  <c:v>-1</c:v>
                </c:pt>
              </c:numCache>
            </c:numRef>
          </c:xVal>
          <c:yVal>
            <c:numRef>
              <c:f>Plan2!$E$88:$E$89</c:f>
              <c:numCache>
                <c:formatCode>#,##0.00</c:formatCode>
                <c:ptCount val="2"/>
                <c:pt idx="0">
                  <c:v>0</c:v>
                </c:pt>
                <c:pt idx="1">
                  <c:v>0</c:v>
                </c:pt>
              </c:numCache>
            </c:numRef>
          </c:yVal>
          <c:smooth val="0"/>
          <c:extLst>
            <c:ext xmlns:c16="http://schemas.microsoft.com/office/drawing/2014/chart" uri="{C3380CC4-5D6E-409C-BE32-E72D297353CC}">
              <c16:uniqueId val="{00000008-1D1B-4847-BC36-A0FB3A0097A2}"/>
            </c:ext>
          </c:extLst>
        </c:ser>
        <c:dLbls>
          <c:showLegendKey val="0"/>
          <c:showVal val="0"/>
          <c:showCatName val="0"/>
          <c:showSerName val="0"/>
          <c:showPercent val="0"/>
          <c:showBubbleSize val="0"/>
        </c:dLbls>
        <c:axId val="143036928"/>
        <c:axId val="143036352"/>
      </c:scatterChart>
      <c:valAx>
        <c:axId val="143036352"/>
        <c:scaling>
          <c:orientation val="minMax"/>
          <c:max val="1.1000000000000001"/>
          <c:min val="-1.1000000000000001"/>
        </c:scaling>
        <c:delete val="1"/>
        <c:axPos val="l"/>
        <c:numFmt formatCode="#,##0.00" sourceLinked="1"/>
        <c:majorTickMark val="out"/>
        <c:minorTickMark val="none"/>
        <c:tickLblPos val="none"/>
        <c:crossAx val="143036928"/>
        <c:crosses val="autoZero"/>
        <c:crossBetween val="midCat"/>
      </c:valAx>
      <c:valAx>
        <c:axId val="143036928"/>
        <c:scaling>
          <c:orientation val="minMax"/>
          <c:max val="1.1000000000000001"/>
          <c:min val="-1.1000000000000001"/>
        </c:scaling>
        <c:delete val="1"/>
        <c:axPos val="t"/>
        <c:numFmt formatCode="#,##0.00" sourceLinked="1"/>
        <c:majorTickMark val="out"/>
        <c:minorTickMark val="none"/>
        <c:tickLblPos val="none"/>
        <c:crossAx val="143036352"/>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IV - Da Demonstração Operacional</a:t>
            </a:r>
            <a:endParaRPr lang="pt-BR" sz="1050">
              <a:solidFill>
                <a:sysClr val="windowText" lastClr="000000"/>
              </a:solidFill>
            </a:endParaRPr>
          </a:p>
        </c:rich>
      </c:tx>
      <c:layout>
        <c:manualLayout>
          <c:xMode val="edge"/>
          <c:yMode val="edge"/>
          <c:x val="0.19324575864076571"/>
          <c:y val="0.61269127470026863"/>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Plan2!$E$101</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6993-4209-85B4-5098DA1A7CDF}"/>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6993-4209-85B4-5098DA1A7CDF}"/>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6993-4209-85B4-5098DA1A7CDF}"/>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6993-4209-85B4-5098DA1A7CDF}"/>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6993-4209-85B4-5098DA1A7CDF}"/>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993-4209-85B4-5098DA1A7CDF}"/>
              </c:ext>
            </c:extLst>
          </c:dPt>
          <c:cat>
            <c:strRef>
              <c:f>Plan2!$D$10:$D$15</c:f>
              <c:strCache>
                <c:ptCount val="6"/>
                <c:pt idx="0">
                  <c:v>Oculto (ΣAMP)</c:v>
                </c:pt>
                <c:pt idx="1">
                  <c:v>Insuficiente</c:v>
                </c:pt>
                <c:pt idx="2">
                  <c:v>Regular</c:v>
                </c:pt>
                <c:pt idx="3">
                  <c:v>Bom</c:v>
                </c:pt>
                <c:pt idx="4">
                  <c:v>Muito Bom</c:v>
                </c:pt>
                <c:pt idx="5">
                  <c:v>Excelente</c:v>
                </c:pt>
              </c:strCache>
            </c:strRef>
          </c:cat>
          <c:val>
            <c:numRef>
              <c:f>Plan2!$E$102:$E$107</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6993-4209-85B4-5098DA1A7CDF}"/>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Plan2!$D$111:$D$112</c:f>
              <c:numCache>
                <c:formatCode>#,##0.00</c:formatCode>
                <c:ptCount val="2"/>
                <c:pt idx="0">
                  <c:v>0</c:v>
                </c:pt>
                <c:pt idx="1">
                  <c:v>-1</c:v>
                </c:pt>
              </c:numCache>
            </c:numRef>
          </c:xVal>
          <c:yVal>
            <c:numRef>
              <c:f>Plan2!$E$111:$E$112</c:f>
              <c:numCache>
                <c:formatCode>#,##0.00</c:formatCode>
                <c:ptCount val="2"/>
                <c:pt idx="0">
                  <c:v>0</c:v>
                </c:pt>
                <c:pt idx="1">
                  <c:v>0</c:v>
                </c:pt>
              </c:numCache>
            </c:numRef>
          </c:yVal>
          <c:smooth val="0"/>
          <c:extLst>
            <c:ext xmlns:c16="http://schemas.microsoft.com/office/drawing/2014/chart" uri="{C3380CC4-5D6E-409C-BE32-E72D297353CC}">
              <c16:uniqueId val="{00000008-6993-4209-85B4-5098DA1A7CDF}"/>
            </c:ext>
          </c:extLst>
        </c:ser>
        <c:dLbls>
          <c:showLegendKey val="0"/>
          <c:showVal val="0"/>
          <c:showCatName val="0"/>
          <c:showSerName val="0"/>
          <c:showPercent val="0"/>
          <c:showBubbleSize val="0"/>
        </c:dLbls>
        <c:axId val="143039808"/>
        <c:axId val="143039232"/>
      </c:scatterChart>
      <c:valAx>
        <c:axId val="143039232"/>
        <c:scaling>
          <c:orientation val="minMax"/>
          <c:max val="1.1000000000000001"/>
          <c:min val="-1.1000000000000001"/>
        </c:scaling>
        <c:delete val="1"/>
        <c:axPos val="l"/>
        <c:numFmt formatCode="#,##0.00" sourceLinked="1"/>
        <c:majorTickMark val="out"/>
        <c:minorTickMark val="none"/>
        <c:tickLblPos val="none"/>
        <c:crossAx val="143039808"/>
        <c:crosses val="autoZero"/>
        <c:crossBetween val="midCat"/>
      </c:valAx>
      <c:valAx>
        <c:axId val="143039808"/>
        <c:scaling>
          <c:orientation val="minMax"/>
          <c:max val="1.1000000000000001"/>
          <c:min val="-1.1000000000000001"/>
        </c:scaling>
        <c:delete val="1"/>
        <c:axPos val="t"/>
        <c:numFmt formatCode="#,##0.00" sourceLinked="1"/>
        <c:majorTickMark val="out"/>
        <c:minorTickMark val="none"/>
        <c:tickLblPos val="none"/>
        <c:crossAx val="143039232"/>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1000">
                <a:solidFill>
                  <a:sysClr val="windowText" lastClr="000000"/>
                </a:solidFill>
                <a:latin typeface="+mn-lt"/>
                <a:ea typeface="+mn-ea"/>
                <a:cs typeface="+mn-cs"/>
              </a:rPr>
              <a:t>V - Do Condicionamento Físico</a:t>
            </a:r>
            <a:endParaRPr lang="pt-BR" sz="1000">
              <a:solidFill>
                <a:sysClr val="windowText" lastClr="000000"/>
              </a:solidFill>
            </a:endParaRPr>
          </a:p>
        </c:rich>
      </c:tx>
      <c:layout>
        <c:manualLayout>
          <c:xMode val="edge"/>
          <c:yMode val="edge"/>
          <c:x val="0.12330371084801273"/>
          <c:y val="0.66243004976818753"/>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Plan2!$E$9</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0B50-4BBE-9364-1FB589CCAD98}"/>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0B50-4BBE-9364-1FB589CCAD98}"/>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0B50-4BBE-9364-1FB589CCAD98}"/>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0B50-4BBE-9364-1FB589CCAD98}"/>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0B50-4BBE-9364-1FB589CCAD98}"/>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0B50-4BBE-9364-1FB589CCAD98}"/>
              </c:ext>
            </c:extLst>
          </c:dPt>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0B50-4BBE-9364-1FB589CCAD98}"/>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Plan2!$D$134:$D$135</c:f>
              <c:numCache>
                <c:formatCode>#,##0.00</c:formatCode>
                <c:ptCount val="2"/>
                <c:pt idx="0">
                  <c:v>0</c:v>
                </c:pt>
                <c:pt idx="1">
                  <c:v>-1</c:v>
                </c:pt>
              </c:numCache>
            </c:numRef>
          </c:xVal>
          <c:yVal>
            <c:numRef>
              <c:f>Plan2!$E$134:$E$135</c:f>
              <c:numCache>
                <c:formatCode>#,##0.00</c:formatCode>
                <c:ptCount val="2"/>
                <c:pt idx="0">
                  <c:v>0</c:v>
                </c:pt>
                <c:pt idx="1">
                  <c:v>0</c:v>
                </c:pt>
              </c:numCache>
            </c:numRef>
          </c:yVal>
          <c:smooth val="0"/>
          <c:extLst>
            <c:ext xmlns:c16="http://schemas.microsoft.com/office/drawing/2014/chart" uri="{C3380CC4-5D6E-409C-BE32-E72D297353CC}">
              <c16:uniqueId val="{00000008-0B50-4BBE-9364-1FB589CCAD98}"/>
            </c:ext>
          </c:extLst>
        </c:ser>
        <c:dLbls>
          <c:showLegendKey val="0"/>
          <c:showVal val="0"/>
          <c:showCatName val="0"/>
          <c:showSerName val="0"/>
          <c:showPercent val="0"/>
          <c:showBubbleSize val="0"/>
        </c:dLbls>
        <c:axId val="142903552"/>
        <c:axId val="142902976"/>
      </c:scatterChart>
      <c:valAx>
        <c:axId val="142902976"/>
        <c:scaling>
          <c:orientation val="minMax"/>
          <c:max val="1.1000000000000001"/>
          <c:min val="-1.1000000000000001"/>
        </c:scaling>
        <c:delete val="1"/>
        <c:axPos val="l"/>
        <c:numFmt formatCode="#,##0.00" sourceLinked="1"/>
        <c:majorTickMark val="out"/>
        <c:minorTickMark val="none"/>
        <c:tickLblPos val="none"/>
        <c:crossAx val="142903552"/>
        <c:crosses val="autoZero"/>
        <c:crossBetween val="midCat"/>
      </c:valAx>
      <c:valAx>
        <c:axId val="142903552"/>
        <c:scaling>
          <c:orientation val="minMax"/>
          <c:max val="1.1000000000000001"/>
          <c:min val="-1.1000000000000001"/>
        </c:scaling>
        <c:delete val="1"/>
        <c:axPos val="t"/>
        <c:numFmt formatCode="#,##0.00" sourceLinked="1"/>
        <c:majorTickMark val="out"/>
        <c:minorTickMark val="none"/>
        <c:tickLblPos val="none"/>
        <c:crossAx val="14290297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00">
                <a:solidFill>
                  <a:sysClr val="windowText" lastClr="000000"/>
                </a:solidFill>
                <a:latin typeface="+mn-lt"/>
                <a:ea typeface="+mn-ea"/>
                <a:cs typeface="+mn-cs"/>
              </a:rPr>
              <a:t>VI - Da Instrução</a:t>
            </a:r>
            <a:endParaRPr lang="pt-BR" sz="1000">
              <a:solidFill>
                <a:sysClr val="windowText" lastClr="000000"/>
              </a:solidFill>
            </a:endParaRPr>
          </a:p>
        </c:rich>
      </c:tx>
      <c:layout>
        <c:manualLayout>
          <c:xMode val="edge"/>
          <c:yMode val="edge"/>
          <c:x val="0.27323341105340471"/>
          <c:y val="0.65319004017059057"/>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Plan2!$E$147</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518D-4055-8B09-158E83DD55DF}"/>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518D-4055-8B09-158E83DD55DF}"/>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518D-4055-8B09-158E83DD55DF}"/>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518D-4055-8B09-158E83DD55DF}"/>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518D-4055-8B09-158E83DD55DF}"/>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18D-4055-8B09-158E83DD55DF}"/>
              </c:ext>
            </c:extLst>
          </c:dPt>
          <c:cat>
            <c:strRef>
              <c:f>Plan2!$D$10:$D$15</c:f>
              <c:strCache>
                <c:ptCount val="6"/>
                <c:pt idx="0">
                  <c:v>Oculto (ΣAMP)</c:v>
                </c:pt>
                <c:pt idx="1">
                  <c:v>Insuficiente</c:v>
                </c:pt>
                <c:pt idx="2">
                  <c:v>Regular</c:v>
                </c:pt>
                <c:pt idx="3">
                  <c:v>Bom</c:v>
                </c:pt>
                <c:pt idx="4">
                  <c:v>Muito Bom</c:v>
                </c:pt>
                <c:pt idx="5">
                  <c:v>Excelente</c:v>
                </c:pt>
              </c:strCache>
            </c:strRef>
          </c:cat>
          <c:val>
            <c:numRef>
              <c:f>Plan2!$E$148:$E$153</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518D-4055-8B09-158E83DD55DF}"/>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Plan2!$D$157:$D$158</c:f>
              <c:numCache>
                <c:formatCode>#,##0.00</c:formatCode>
                <c:ptCount val="2"/>
                <c:pt idx="0">
                  <c:v>0</c:v>
                </c:pt>
                <c:pt idx="1">
                  <c:v>-1</c:v>
                </c:pt>
              </c:numCache>
            </c:numRef>
          </c:xVal>
          <c:yVal>
            <c:numRef>
              <c:f>Plan2!$E$157:$E$158</c:f>
              <c:numCache>
                <c:formatCode>#,##0.00</c:formatCode>
                <c:ptCount val="2"/>
                <c:pt idx="0">
                  <c:v>0</c:v>
                </c:pt>
                <c:pt idx="1">
                  <c:v>0</c:v>
                </c:pt>
              </c:numCache>
            </c:numRef>
          </c:yVal>
          <c:smooth val="0"/>
          <c:extLst>
            <c:ext xmlns:c16="http://schemas.microsoft.com/office/drawing/2014/chart" uri="{C3380CC4-5D6E-409C-BE32-E72D297353CC}">
              <c16:uniqueId val="{00000008-518D-4055-8B09-158E83DD55DF}"/>
            </c:ext>
          </c:extLst>
        </c:ser>
        <c:dLbls>
          <c:showLegendKey val="0"/>
          <c:showVal val="0"/>
          <c:showCatName val="0"/>
          <c:showSerName val="0"/>
          <c:showPercent val="0"/>
          <c:showBubbleSize val="0"/>
        </c:dLbls>
        <c:axId val="142906432"/>
        <c:axId val="142905856"/>
      </c:scatterChart>
      <c:valAx>
        <c:axId val="142905856"/>
        <c:scaling>
          <c:orientation val="minMax"/>
          <c:max val="1.1000000000000001"/>
          <c:min val="-1.1000000000000001"/>
        </c:scaling>
        <c:delete val="1"/>
        <c:axPos val="l"/>
        <c:numFmt formatCode="#,##0.00" sourceLinked="1"/>
        <c:majorTickMark val="out"/>
        <c:minorTickMark val="none"/>
        <c:tickLblPos val="none"/>
        <c:crossAx val="142906432"/>
        <c:crosses val="autoZero"/>
        <c:crossBetween val="midCat"/>
      </c:valAx>
      <c:valAx>
        <c:axId val="142906432"/>
        <c:scaling>
          <c:orientation val="minMax"/>
          <c:max val="1.1000000000000001"/>
          <c:min val="-1.1000000000000001"/>
        </c:scaling>
        <c:delete val="1"/>
        <c:axPos val="t"/>
        <c:numFmt formatCode="#,##0.00" sourceLinked="1"/>
        <c:majorTickMark val="out"/>
        <c:minorTickMark val="none"/>
        <c:tickLblPos val="none"/>
        <c:crossAx val="14290585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1000">
                <a:solidFill>
                  <a:sysClr val="windowText" lastClr="000000"/>
                </a:solidFill>
                <a:effectLst>
                  <a:innerShdw blurRad="63500" dist="50800">
                    <a:prstClr val="black">
                      <a:alpha val="50000"/>
                    </a:prstClr>
                  </a:innerShdw>
                </a:effectLst>
                <a:latin typeface="+mn-lt"/>
                <a:ea typeface="+mn-ea"/>
                <a:cs typeface="+mn-cs"/>
              </a:rPr>
              <a:t>VII</a:t>
            </a:r>
            <a:r>
              <a:rPr lang="pt-BR" sz="1000" baseline="0">
                <a:solidFill>
                  <a:sysClr val="windowText" lastClr="000000"/>
                </a:solidFill>
                <a:effectLst>
                  <a:innerShdw blurRad="63500" dist="50800">
                    <a:prstClr val="black">
                      <a:alpha val="50000"/>
                    </a:prstClr>
                  </a:innerShdw>
                </a:effectLst>
                <a:latin typeface="+mn-lt"/>
                <a:ea typeface="+mn-ea"/>
                <a:cs typeface="+mn-cs"/>
              </a:rPr>
              <a:t> - Do Controle de Pessoal e Financeiro</a:t>
            </a:r>
            <a:endParaRPr lang="pt-BR" sz="1000">
              <a:solidFill>
                <a:sysClr val="windowText" lastClr="000000"/>
              </a:solidFill>
              <a:effectLst>
                <a:innerShdw blurRad="63500" dist="50800">
                  <a:prstClr val="black">
                    <a:alpha val="50000"/>
                  </a:prstClr>
                </a:innerShdw>
              </a:effectLst>
            </a:endParaRPr>
          </a:p>
        </c:rich>
      </c:tx>
      <c:layout>
        <c:manualLayout>
          <c:xMode val="edge"/>
          <c:yMode val="edge"/>
          <c:x val="0.13204606186937301"/>
          <c:y val="0.63647938451536001"/>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Plan2!$E$170</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6D3E-48F2-B852-6C2ED59FC777}"/>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6D3E-48F2-B852-6C2ED59FC777}"/>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6D3E-48F2-B852-6C2ED59FC777}"/>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6D3E-48F2-B852-6C2ED59FC777}"/>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6D3E-48F2-B852-6C2ED59FC777}"/>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D3E-48F2-B852-6C2ED59FC777}"/>
              </c:ext>
            </c:extLst>
          </c:dPt>
          <c:cat>
            <c:strRef>
              <c:f>Plan2!$D$10:$D$15</c:f>
              <c:strCache>
                <c:ptCount val="6"/>
                <c:pt idx="0">
                  <c:v>Oculto (ΣAMP)</c:v>
                </c:pt>
                <c:pt idx="1">
                  <c:v>Insuficiente</c:v>
                </c:pt>
                <c:pt idx="2">
                  <c:v>Regular</c:v>
                </c:pt>
                <c:pt idx="3">
                  <c:v>Bom</c:v>
                </c:pt>
                <c:pt idx="4">
                  <c:v>Muito Bom</c:v>
                </c:pt>
                <c:pt idx="5">
                  <c:v>Excelente</c:v>
                </c:pt>
              </c:strCache>
            </c:strRef>
          </c:cat>
          <c:val>
            <c:numRef>
              <c:f>Plan2!$E$171:$E$176</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6D3E-48F2-B852-6C2ED59FC777}"/>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Plan2!$D$180:$D$181</c:f>
              <c:numCache>
                <c:formatCode>#,##0.00</c:formatCode>
                <c:ptCount val="2"/>
                <c:pt idx="0">
                  <c:v>0</c:v>
                </c:pt>
                <c:pt idx="1">
                  <c:v>-1</c:v>
                </c:pt>
              </c:numCache>
            </c:numRef>
          </c:xVal>
          <c:yVal>
            <c:numRef>
              <c:f>Plan2!$E$180:$E$181</c:f>
              <c:numCache>
                <c:formatCode>#,##0.00</c:formatCode>
                <c:ptCount val="2"/>
                <c:pt idx="0">
                  <c:v>0</c:v>
                </c:pt>
                <c:pt idx="1">
                  <c:v>0</c:v>
                </c:pt>
              </c:numCache>
            </c:numRef>
          </c:yVal>
          <c:smooth val="0"/>
          <c:extLst>
            <c:ext xmlns:c16="http://schemas.microsoft.com/office/drawing/2014/chart" uri="{C3380CC4-5D6E-409C-BE32-E72D297353CC}">
              <c16:uniqueId val="{00000008-6D3E-48F2-B852-6C2ED59FC777}"/>
            </c:ext>
          </c:extLst>
        </c:ser>
        <c:dLbls>
          <c:showLegendKey val="0"/>
          <c:showVal val="0"/>
          <c:showCatName val="0"/>
          <c:showSerName val="0"/>
          <c:showPercent val="0"/>
          <c:showBubbleSize val="0"/>
        </c:dLbls>
        <c:axId val="143532032"/>
        <c:axId val="142908736"/>
      </c:scatterChart>
      <c:valAx>
        <c:axId val="142908736"/>
        <c:scaling>
          <c:orientation val="minMax"/>
          <c:max val="1.1000000000000001"/>
          <c:min val="-1.1000000000000001"/>
        </c:scaling>
        <c:delete val="1"/>
        <c:axPos val="l"/>
        <c:numFmt formatCode="#,##0.00" sourceLinked="1"/>
        <c:majorTickMark val="out"/>
        <c:minorTickMark val="none"/>
        <c:tickLblPos val="none"/>
        <c:crossAx val="143532032"/>
        <c:crosses val="autoZero"/>
        <c:crossBetween val="midCat"/>
      </c:valAx>
      <c:valAx>
        <c:axId val="143532032"/>
        <c:scaling>
          <c:orientation val="minMax"/>
          <c:max val="1.1000000000000001"/>
          <c:min val="-1.1000000000000001"/>
        </c:scaling>
        <c:delete val="1"/>
        <c:axPos val="t"/>
        <c:numFmt formatCode="#,##0.00" sourceLinked="1"/>
        <c:majorTickMark val="out"/>
        <c:minorTickMark val="none"/>
        <c:tickLblPos val="none"/>
        <c:crossAx val="14290873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1200">
                <a:solidFill>
                  <a:sysClr val="windowText" lastClr="000000"/>
                </a:solidFill>
                <a:latin typeface="+mn-lt"/>
                <a:ea typeface="+mn-ea"/>
                <a:cs typeface="+mn-cs"/>
              </a:rPr>
              <a:t>VIII - Das Viaturas</a:t>
            </a:r>
            <a:endParaRPr lang="pt-BR" sz="1200">
              <a:solidFill>
                <a:sysClr val="windowText" lastClr="000000"/>
              </a:solidFill>
            </a:endParaRPr>
          </a:p>
        </c:rich>
      </c:tx>
      <c:layout>
        <c:manualLayout>
          <c:xMode val="edge"/>
          <c:yMode val="edge"/>
          <c:x val="0.20957865639135534"/>
          <c:y val="0.65722025712273369"/>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Plan2!$E$193</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DA17-4D3E-BC28-716AE7871EA7}"/>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DA17-4D3E-BC28-716AE7871EA7}"/>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DA17-4D3E-BC28-716AE7871EA7}"/>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A17-4D3E-BC28-716AE7871EA7}"/>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A17-4D3E-BC28-716AE7871EA7}"/>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DA17-4D3E-BC28-716AE7871EA7}"/>
              </c:ext>
            </c:extLst>
          </c:dPt>
          <c:cat>
            <c:strRef>
              <c:f>Plan2!$D$10:$D$15</c:f>
              <c:strCache>
                <c:ptCount val="6"/>
                <c:pt idx="0">
                  <c:v>Oculto (ΣAMP)</c:v>
                </c:pt>
                <c:pt idx="1">
                  <c:v>Insuficiente</c:v>
                </c:pt>
                <c:pt idx="2">
                  <c:v>Regular</c:v>
                </c:pt>
                <c:pt idx="3">
                  <c:v>Bom</c:v>
                </c:pt>
                <c:pt idx="4">
                  <c:v>Muito Bom</c:v>
                </c:pt>
                <c:pt idx="5">
                  <c:v>Excelente</c:v>
                </c:pt>
              </c:strCache>
            </c:strRef>
          </c:cat>
          <c:val>
            <c:numRef>
              <c:f>Plan2!$E$194:$E$199</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DA17-4D3E-BC28-716AE7871EA7}"/>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Plan2!$D$203:$D$204</c:f>
              <c:numCache>
                <c:formatCode>#,##0.00</c:formatCode>
                <c:ptCount val="2"/>
                <c:pt idx="0">
                  <c:v>0</c:v>
                </c:pt>
                <c:pt idx="1">
                  <c:v>-1</c:v>
                </c:pt>
              </c:numCache>
            </c:numRef>
          </c:xVal>
          <c:yVal>
            <c:numRef>
              <c:f>Plan2!$E$203:$E$204</c:f>
              <c:numCache>
                <c:formatCode>#,##0.00</c:formatCode>
                <c:ptCount val="2"/>
                <c:pt idx="0">
                  <c:v>0</c:v>
                </c:pt>
                <c:pt idx="1">
                  <c:v>0</c:v>
                </c:pt>
              </c:numCache>
            </c:numRef>
          </c:yVal>
          <c:smooth val="0"/>
          <c:extLst>
            <c:ext xmlns:c16="http://schemas.microsoft.com/office/drawing/2014/chart" uri="{C3380CC4-5D6E-409C-BE32-E72D297353CC}">
              <c16:uniqueId val="{00000008-DA17-4D3E-BC28-716AE7871EA7}"/>
            </c:ext>
          </c:extLst>
        </c:ser>
        <c:dLbls>
          <c:showLegendKey val="0"/>
          <c:showVal val="0"/>
          <c:showCatName val="0"/>
          <c:showSerName val="0"/>
          <c:showPercent val="0"/>
          <c:showBubbleSize val="0"/>
        </c:dLbls>
        <c:axId val="143534912"/>
        <c:axId val="143534336"/>
      </c:scatterChart>
      <c:valAx>
        <c:axId val="143534336"/>
        <c:scaling>
          <c:orientation val="minMax"/>
          <c:max val="1.1000000000000001"/>
          <c:min val="-1.1000000000000001"/>
        </c:scaling>
        <c:delete val="1"/>
        <c:axPos val="l"/>
        <c:numFmt formatCode="#,##0.00" sourceLinked="1"/>
        <c:majorTickMark val="out"/>
        <c:minorTickMark val="none"/>
        <c:tickLblPos val="none"/>
        <c:crossAx val="143534912"/>
        <c:crosses val="autoZero"/>
        <c:crossBetween val="midCat"/>
      </c:valAx>
      <c:valAx>
        <c:axId val="143534912"/>
        <c:scaling>
          <c:orientation val="minMax"/>
          <c:max val="1.1000000000000001"/>
          <c:min val="-1.1000000000000001"/>
        </c:scaling>
        <c:delete val="1"/>
        <c:axPos val="t"/>
        <c:numFmt formatCode="#,##0.00" sourceLinked="1"/>
        <c:majorTickMark val="out"/>
        <c:minorTickMark val="none"/>
        <c:tickLblPos val="none"/>
        <c:crossAx val="14353433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00">
                <a:solidFill>
                  <a:sysClr val="windowText" lastClr="000000"/>
                </a:solidFill>
                <a:effectLst/>
                <a:latin typeface="+mn-lt"/>
                <a:ea typeface="+mn-ea"/>
                <a:cs typeface="+mn-cs"/>
              </a:rPr>
              <a:t>IX - Dos Equipamentos e</a:t>
            </a:r>
            <a:r>
              <a:rPr lang="pt-BR" sz="1000" baseline="0">
                <a:solidFill>
                  <a:sysClr val="windowText" lastClr="000000"/>
                </a:solidFill>
                <a:effectLst/>
                <a:latin typeface="+mn-lt"/>
                <a:ea typeface="+mn-ea"/>
                <a:cs typeface="+mn-cs"/>
              </a:rPr>
              <a:t> Materiais Operacionais</a:t>
            </a:r>
            <a:endParaRPr lang="pt-BR" sz="1000">
              <a:solidFill>
                <a:sysClr val="windowText" lastClr="000000"/>
              </a:solidFill>
              <a:effectLst/>
            </a:endParaRPr>
          </a:p>
        </c:rich>
      </c:tx>
      <c:layout>
        <c:manualLayout>
          <c:xMode val="edge"/>
          <c:yMode val="edge"/>
          <c:x val="0.18977010717594767"/>
          <c:y val="0.58674060944744155"/>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Plan2!$E$216</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CF0A-4213-8537-0D84C53DEF4C}"/>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CF0A-4213-8537-0D84C53DEF4C}"/>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CF0A-4213-8537-0D84C53DEF4C}"/>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CF0A-4213-8537-0D84C53DEF4C}"/>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CF0A-4213-8537-0D84C53DEF4C}"/>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CF0A-4213-8537-0D84C53DEF4C}"/>
              </c:ext>
            </c:extLst>
          </c:dPt>
          <c:cat>
            <c:strRef>
              <c:f>Plan2!$D$10:$D$15</c:f>
              <c:strCache>
                <c:ptCount val="6"/>
                <c:pt idx="0">
                  <c:v>Oculto (ΣAMP)</c:v>
                </c:pt>
                <c:pt idx="1">
                  <c:v>Insuficiente</c:v>
                </c:pt>
                <c:pt idx="2">
                  <c:v>Regular</c:v>
                </c:pt>
                <c:pt idx="3">
                  <c:v>Bom</c:v>
                </c:pt>
                <c:pt idx="4">
                  <c:v>Muito Bom</c:v>
                </c:pt>
                <c:pt idx="5">
                  <c:v>Excelente</c:v>
                </c:pt>
              </c:strCache>
            </c:strRef>
          </c:cat>
          <c:val>
            <c:numRef>
              <c:f>Plan2!$E$217:$E$222</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CF0A-4213-8537-0D84C53DEF4C}"/>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Plan2!$D$226:$D$227</c:f>
              <c:numCache>
                <c:formatCode>#,##0.00</c:formatCode>
                <c:ptCount val="2"/>
                <c:pt idx="0">
                  <c:v>0</c:v>
                </c:pt>
                <c:pt idx="1">
                  <c:v>-1</c:v>
                </c:pt>
              </c:numCache>
            </c:numRef>
          </c:xVal>
          <c:yVal>
            <c:numRef>
              <c:f>Plan2!$E$226:$E$227</c:f>
              <c:numCache>
                <c:formatCode>#,##0.00</c:formatCode>
                <c:ptCount val="2"/>
                <c:pt idx="0">
                  <c:v>0</c:v>
                </c:pt>
                <c:pt idx="1">
                  <c:v>0</c:v>
                </c:pt>
              </c:numCache>
            </c:numRef>
          </c:yVal>
          <c:smooth val="0"/>
          <c:extLst>
            <c:ext xmlns:c16="http://schemas.microsoft.com/office/drawing/2014/chart" uri="{C3380CC4-5D6E-409C-BE32-E72D297353CC}">
              <c16:uniqueId val="{00000008-CF0A-4213-8537-0D84C53DEF4C}"/>
            </c:ext>
          </c:extLst>
        </c:ser>
        <c:dLbls>
          <c:showLegendKey val="0"/>
          <c:showVal val="0"/>
          <c:showCatName val="0"/>
          <c:showSerName val="0"/>
          <c:showPercent val="0"/>
          <c:showBubbleSize val="0"/>
        </c:dLbls>
        <c:axId val="143538368"/>
        <c:axId val="143537792"/>
      </c:scatterChart>
      <c:valAx>
        <c:axId val="143537792"/>
        <c:scaling>
          <c:orientation val="minMax"/>
          <c:max val="1.1000000000000001"/>
          <c:min val="-1.1000000000000001"/>
        </c:scaling>
        <c:delete val="1"/>
        <c:axPos val="l"/>
        <c:numFmt formatCode="#,##0.00" sourceLinked="1"/>
        <c:majorTickMark val="out"/>
        <c:minorTickMark val="none"/>
        <c:tickLblPos val="none"/>
        <c:crossAx val="143538368"/>
        <c:crosses val="autoZero"/>
        <c:crossBetween val="midCat"/>
      </c:valAx>
      <c:valAx>
        <c:axId val="143538368"/>
        <c:scaling>
          <c:orientation val="minMax"/>
          <c:max val="1.1000000000000001"/>
          <c:min val="-1.1000000000000001"/>
        </c:scaling>
        <c:delete val="1"/>
        <c:axPos val="t"/>
        <c:numFmt formatCode="#,##0.00" sourceLinked="1"/>
        <c:majorTickMark val="out"/>
        <c:minorTickMark val="none"/>
        <c:tickLblPos val="none"/>
        <c:crossAx val="143537792"/>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200">
                <a:solidFill>
                  <a:sysClr val="windowText" lastClr="000000"/>
                </a:solidFill>
                <a:latin typeface="+mn-lt"/>
                <a:ea typeface="+mn-ea"/>
                <a:cs typeface="+mn-cs"/>
              </a:rPr>
              <a:t>X - Das Instalações Físicas</a:t>
            </a:r>
            <a:endParaRPr lang="pt-BR" sz="1200">
              <a:solidFill>
                <a:sysClr val="windowText" lastClr="000000"/>
              </a:solidFill>
            </a:endParaRPr>
          </a:p>
        </c:rich>
      </c:tx>
      <c:layout>
        <c:manualLayout>
          <c:xMode val="edge"/>
          <c:yMode val="edge"/>
          <c:x val="0.10225005119040971"/>
          <c:y val="0.619670430885688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Plan2!$E$239</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5425-43FE-91C9-69FB1906DC08}"/>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5425-43FE-91C9-69FB1906DC08}"/>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5425-43FE-91C9-69FB1906DC08}"/>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5425-43FE-91C9-69FB1906DC08}"/>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5425-43FE-91C9-69FB1906DC08}"/>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425-43FE-91C9-69FB1906DC08}"/>
              </c:ext>
            </c:extLst>
          </c:dPt>
          <c:cat>
            <c:strRef>
              <c:f>Plan2!$D$10:$D$15</c:f>
              <c:strCache>
                <c:ptCount val="6"/>
                <c:pt idx="0">
                  <c:v>Oculto (ΣAMP)</c:v>
                </c:pt>
                <c:pt idx="1">
                  <c:v>Insuficiente</c:v>
                </c:pt>
                <c:pt idx="2">
                  <c:v>Regular</c:v>
                </c:pt>
                <c:pt idx="3">
                  <c:v>Bom</c:v>
                </c:pt>
                <c:pt idx="4">
                  <c:v>Muito Bom</c:v>
                </c:pt>
                <c:pt idx="5">
                  <c:v>Excelente</c:v>
                </c:pt>
              </c:strCache>
            </c:strRef>
          </c:cat>
          <c:val>
            <c:numRef>
              <c:f>Plan2!$E$240:$E$245</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5425-43FE-91C9-69FB1906DC08}"/>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Plan2!$D$249:$D$250</c:f>
              <c:numCache>
                <c:formatCode>#,##0.00</c:formatCode>
                <c:ptCount val="2"/>
                <c:pt idx="0">
                  <c:v>0</c:v>
                </c:pt>
                <c:pt idx="1">
                  <c:v>-1</c:v>
                </c:pt>
              </c:numCache>
            </c:numRef>
          </c:xVal>
          <c:yVal>
            <c:numRef>
              <c:f>Plan2!$E$249:$E$250</c:f>
              <c:numCache>
                <c:formatCode>#,##0.00</c:formatCode>
                <c:ptCount val="2"/>
                <c:pt idx="0">
                  <c:v>0</c:v>
                </c:pt>
                <c:pt idx="1">
                  <c:v>0</c:v>
                </c:pt>
              </c:numCache>
            </c:numRef>
          </c:yVal>
          <c:smooth val="0"/>
          <c:extLst>
            <c:ext xmlns:c16="http://schemas.microsoft.com/office/drawing/2014/chart" uri="{C3380CC4-5D6E-409C-BE32-E72D297353CC}">
              <c16:uniqueId val="{00000008-5425-43FE-91C9-69FB1906DC08}"/>
            </c:ext>
          </c:extLst>
        </c:ser>
        <c:dLbls>
          <c:showLegendKey val="0"/>
          <c:showVal val="0"/>
          <c:showCatName val="0"/>
          <c:showSerName val="0"/>
          <c:showPercent val="0"/>
          <c:showBubbleSize val="0"/>
        </c:dLbls>
        <c:axId val="143852672"/>
        <c:axId val="143852096"/>
      </c:scatterChart>
      <c:valAx>
        <c:axId val="143852096"/>
        <c:scaling>
          <c:orientation val="minMax"/>
          <c:max val="1.1000000000000001"/>
          <c:min val="-1.1000000000000001"/>
        </c:scaling>
        <c:delete val="1"/>
        <c:axPos val="l"/>
        <c:numFmt formatCode="#,##0.00" sourceLinked="1"/>
        <c:majorTickMark val="out"/>
        <c:minorTickMark val="none"/>
        <c:tickLblPos val="none"/>
        <c:crossAx val="143852672"/>
        <c:crosses val="autoZero"/>
        <c:crossBetween val="midCat"/>
      </c:valAx>
      <c:valAx>
        <c:axId val="143852672"/>
        <c:scaling>
          <c:orientation val="minMax"/>
          <c:max val="1.1000000000000001"/>
          <c:min val="-1.1000000000000001"/>
        </c:scaling>
        <c:delete val="1"/>
        <c:axPos val="t"/>
        <c:numFmt formatCode="#,##0.00" sourceLinked="1"/>
        <c:majorTickMark val="out"/>
        <c:minorTickMark val="none"/>
        <c:tickLblPos val="none"/>
        <c:crossAx val="14385209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a:pPr>
            <a:r>
              <a:rPr lang="pt-BR" sz="2800" b="1" cap="none" spc="50">
                <a:ln w="12700" cmpd="sng">
                  <a:solidFill>
                    <a:schemeClr val="accent6">
                      <a:satMod val="120000"/>
                      <a:shade val="80000"/>
                    </a:schemeClr>
                  </a:solidFill>
                  <a:prstDash val="solid"/>
                </a:ln>
                <a:solidFill>
                  <a:schemeClr val="accent6">
                    <a:tint val="1000"/>
                  </a:schemeClr>
                </a:solidFill>
                <a:effectLst>
                  <a:glow rad="53100">
                    <a:schemeClr val="accent6">
                      <a:satMod val="180000"/>
                      <a:alpha val="30000"/>
                    </a:schemeClr>
                  </a:glow>
                </a:effectLst>
              </a:rPr>
              <a:t>Resultado Final</a:t>
            </a:r>
          </a:p>
        </c:rich>
      </c:tx>
      <c:layout>
        <c:manualLayout>
          <c:xMode val="edge"/>
          <c:yMode val="edge"/>
          <c:x val="0.24959033245844295"/>
          <c:y val="0.63756063756063763"/>
        </c:manualLayout>
      </c:layout>
      <c:overlay val="1"/>
    </c:title>
    <c:autoTitleDeleted val="0"/>
    <c:plotArea>
      <c:layout/>
      <c:doughnutChart>
        <c:varyColors val="1"/>
        <c:ser>
          <c:idx val="0"/>
          <c:order val="0"/>
          <c:tx>
            <c:strRef>
              <c:f>Plan2!$E$9</c:f>
              <c:strCache>
                <c:ptCount val="1"/>
                <c:pt idx="0">
                  <c:v> Amplitude </c:v>
                </c:pt>
              </c:strCache>
            </c:strRef>
          </c:tx>
          <c:dPt>
            <c:idx val="0"/>
            <c:bubble3D val="0"/>
            <c:explosion val="4"/>
            <c:spPr>
              <a:noFill/>
            </c:spPr>
            <c:extLst>
              <c:ext xmlns:c16="http://schemas.microsoft.com/office/drawing/2014/chart" uri="{C3380CC4-5D6E-409C-BE32-E72D297353CC}">
                <c16:uniqueId val="{00000000-5072-4608-BD1B-358AC1FA85A2}"/>
              </c:ext>
            </c:extLst>
          </c:dPt>
          <c:dLbls>
            <c:dLbl>
              <c:idx val="0"/>
              <c:delete val="1"/>
              <c:extLst>
                <c:ext xmlns:c15="http://schemas.microsoft.com/office/drawing/2012/chart" uri="{CE6537A1-D6FC-4f65-9D91-7224C49458BB}"/>
                <c:ext xmlns:c16="http://schemas.microsoft.com/office/drawing/2014/chart" uri="{C3380CC4-5D6E-409C-BE32-E72D297353CC}">
                  <c16:uniqueId val="{00000000-5072-4608-BD1B-358AC1FA85A2}"/>
                </c:ext>
              </c:extLst>
            </c:dLbl>
            <c:dLbl>
              <c:idx val="1"/>
              <c:layout>
                <c:manualLayout>
                  <c:x val="-0.05"/>
                  <c:y val="-0.1155001155001155"/>
                </c:manualLayout>
              </c:layout>
              <c:spPr>
                <a:scene3d>
                  <a:camera prst="orthographicFront"/>
                  <a:lightRig rig="threePt" dir="t"/>
                </a:scene3d>
                <a:sp3d>
                  <a:bevelT w="6350"/>
                </a:sp3d>
              </c:spPr>
              <c:txPr>
                <a:bodyPr rot="-2640000"/>
                <a:lstStyle/>
                <a:p>
                  <a:pPr>
                    <a:defRPr sz="1400" b="1"/>
                  </a:pPr>
                  <a:endParaRPr lang="pt-B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72-4608-BD1B-358AC1FA85A2}"/>
                </c:ext>
              </c:extLst>
            </c:dLbl>
            <c:dLbl>
              <c:idx val="2"/>
              <c:layout>
                <c:manualLayout>
                  <c:x val="2.2222222222222244E-2"/>
                  <c:y val="-0.13398013398013409"/>
                </c:manualLayout>
              </c:layout>
              <c:spPr/>
              <c:txPr>
                <a:bodyPr rot="840000"/>
                <a:lstStyle/>
                <a:p>
                  <a:pPr>
                    <a:defRPr sz="1400" b="1"/>
                  </a:pPr>
                  <a:endParaRPr lang="pt-B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72-4608-BD1B-358AC1FA85A2}"/>
                </c:ext>
              </c:extLst>
            </c:dLbl>
            <c:dLbl>
              <c:idx val="3"/>
              <c:layout>
                <c:manualLayout>
                  <c:x val="5.8333333333333411E-2"/>
                  <c:y val="-9.7020097020097062E-2"/>
                </c:manualLayout>
              </c:layout>
              <c:spPr/>
              <c:txPr>
                <a:bodyPr rot="2640000"/>
                <a:lstStyle/>
                <a:p>
                  <a:pPr>
                    <a:defRPr sz="1400" b="1"/>
                  </a:pPr>
                  <a:endParaRPr lang="pt-B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072-4608-BD1B-358AC1FA85A2}"/>
                </c:ext>
              </c:extLst>
            </c:dLbl>
            <c:dLbl>
              <c:idx val="4"/>
              <c:layout>
                <c:manualLayout>
                  <c:x val="7.5000000000000011E-2"/>
                  <c:y val="-6.0060060060060073E-2"/>
                </c:manualLayout>
              </c:layout>
              <c:spPr/>
              <c:txPr>
                <a:bodyPr rot="3720000"/>
                <a:lstStyle/>
                <a:p>
                  <a:pPr>
                    <a:defRPr sz="1400" b="1"/>
                  </a:pPr>
                  <a:endParaRPr lang="pt-B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72-4608-BD1B-358AC1FA85A2}"/>
                </c:ext>
              </c:extLst>
            </c:dLbl>
            <c:dLbl>
              <c:idx val="5"/>
              <c:layout>
                <c:manualLayout>
                  <c:x val="8.3333333333333343E-2"/>
                  <c:y val="-4.6200046200046236E-3"/>
                </c:manualLayout>
              </c:layout>
              <c:spPr/>
              <c:txPr>
                <a:bodyPr rot="4800000"/>
                <a:lstStyle/>
                <a:p>
                  <a:pPr>
                    <a:defRPr sz="1400" b="1"/>
                  </a:pPr>
                  <a:endParaRPr lang="pt-B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072-4608-BD1B-358AC1FA85A2}"/>
                </c:ext>
              </c:extLst>
            </c:dLbl>
            <c:spPr>
              <a:noFill/>
              <a:ln>
                <a:noFill/>
              </a:ln>
              <a:effectLst/>
            </c:spPr>
            <c:txPr>
              <a:bodyPr/>
              <a:lstStyle/>
              <a:p>
                <a:pPr>
                  <a:defRPr sz="1400" b="1"/>
                </a:pPr>
                <a:endParaRPr lang="pt-BR"/>
              </a:p>
            </c:txPr>
            <c:showLegendKey val="0"/>
            <c:showVal val="1"/>
            <c:showCatName val="0"/>
            <c:showSerName val="0"/>
            <c:showPercent val="0"/>
            <c:showBubbleSize val="0"/>
            <c:showLeaderLines val="1"/>
            <c:extLst>
              <c:ext xmlns:c15="http://schemas.microsoft.com/office/drawing/2012/chart" uri="{CE6537A1-D6FC-4f65-9D91-7224C49458BB}"/>
            </c:extLst>
          </c:dLbls>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5072-4608-BD1B-358AC1FA85A2}"/>
            </c:ext>
          </c:extLst>
        </c:ser>
        <c:dLbls>
          <c:showLegendKey val="0"/>
          <c:showVal val="1"/>
          <c:showCatName val="1"/>
          <c:showSerName val="0"/>
          <c:showPercent val="0"/>
          <c:showBubbleSize val="0"/>
          <c:showLeaderLines val="1"/>
        </c:dLbls>
        <c:firstSliceAng val="90"/>
        <c:holeSize val="50"/>
      </c:doughnutChart>
      <c:scatterChart>
        <c:scatterStyle val="lineMarker"/>
        <c:varyColors val="0"/>
        <c:ser>
          <c:idx val="1"/>
          <c:order val="1"/>
          <c:tx>
            <c:v>Ponteiro</c:v>
          </c:tx>
          <c:marker>
            <c:symbol val="none"/>
          </c:marker>
          <c:dPt>
            <c:idx val="0"/>
            <c:bubble3D val="0"/>
            <c:spPr>
              <a:ln>
                <a:headEnd type="oval"/>
                <a:tailEnd type="stealth"/>
              </a:ln>
            </c:spPr>
            <c:extLst>
              <c:ext xmlns:c16="http://schemas.microsoft.com/office/drawing/2014/chart" uri="{C3380CC4-5D6E-409C-BE32-E72D297353CC}">
                <c16:uniqueId val="{00000007-5072-4608-BD1B-358AC1FA85A2}"/>
              </c:ext>
            </c:extLst>
          </c:dPt>
          <c:dPt>
            <c:idx val="1"/>
            <c:bubble3D val="0"/>
            <c:spPr>
              <a:ln w="85725" cap="rnd" cmpd="dbl">
                <a:solidFill>
                  <a:schemeClr val="bg1"/>
                </a:solidFill>
                <a:prstDash val="lgDashDot"/>
                <a:round/>
                <a:headEnd type="oval" w="med" len="med"/>
                <a:tailEnd type="stealth" w="med" len="med"/>
              </a:ln>
            </c:spPr>
            <c:extLst>
              <c:ext xmlns:c16="http://schemas.microsoft.com/office/drawing/2014/chart" uri="{C3380CC4-5D6E-409C-BE32-E72D297353CC}">
                <c16:uniqueId val="{00000008-5072-4608-BD1B-358AC1FA85A2}"/>
              </c:ext>
            </c:extLst>
          </c:dPt>
          <c:dLbls>
            <c:delete val="1"/>
          </c:dLbls>
          <c:xVal>
            <c:numRef>
              <c:f>Plan2!$D$19:$D$20</c:f>
              <c:numCache>
                <c:formatCode>#,##0.00</c:formatCode>
                <c:ptCount val="2"/>
                <c:pt idx="0">
                  <c:v>0</c:v>
                </c:pt>
                <c:pt idx="1">
                  <c:v>-1</c:v>
                </c:pt>
              </c:numCache>
            </c:numRef>
          </c:xVal>
          <c:yVal>
            <c:numRef>
              <c:f>Plan2!$E$19:$E$20</c:f>
              <c:numCache>
                <c:formatCode>#,##0.00</c:formatCode>
                <c:ptCount val="2"/>
                <c:pt idx="0">
                  <c:v>0</c:v>
                </c:pt>
                <c:pt idx="1">
                  <c:v>0</c:v>
                </c:pt>
              </c:numCache>
            </c:numRef>
          </c:yVal>
          <c:smooth val="0"/>
          <c:extLst>
            <c:ext xmlns:c16="http://schemas.microsoft.com/office/drawing/2014/chart" uri="{C3380CC4-5D6E-409C-BE32-E72D297353CC}">
              <c16:uniqueId val="{00000009-5072-4608-BD1B-358AC1FA85A2}"/>
            </c:ext>
          </c:extLst>
        </c:ser>
        <c:dLbls>
          <c:showLegendKey val="0"/>
          <c:showVal val="1"/>
          <c:showCatName val="1"/>
          <c:showSerName val="0"/>
          <c:showPercent val="0"/>
          <c:showBubbleSize val="0"/>
        </c:dLbls>
        <c:axId val="143856128"/>
        <c:axId val="143855552"/>
      </c:scatterChart>
      <c:valAx>
        <c:axId val="143855552"/>
        <c:scaling>
          <c:orientation val="minMax"/>
          <c:max val="1.1000000000000001"/>
          <c:min val="-1.1000000000000001"/>
        </c:scaling>
        <c:delete val="1"/>
        <c:axPos val="l"/>
        <c:numFmt formatCode="#,##0.00" sourceLinked="1"/>
        <c:majorTickMark val="out"/>
        <c:minorTickMark val="none"/>
        <c:tickLblPos val="none"/>
        <c:crossAx val="143856128"/>
        <c:crosses val="autoZero"/>
        <c:crossBetween val="midCat"/>
      </c:valAx>
      <c:valAx>
        <c:axId val="143856128"/>
        <c:scaling>
          <c:orientation val="minMax"/>
          <c:max val="1.1000000000000001"/>
          <c:min val="-1.1000000000000001"/>
        </c:scaling>
        <c:delete val="1"/>
        <c:axPos val="t"/>
        <c:numFmt formatCode="#,##0.00" sourceLinked="1"/>
        <c:majorTickMark val="out"/>
        <c:minorTickMark val="none"/>
        <c:tickLblPos val="none"/>
        <c:crossAx val="143855552"/>
        <c:crosses val="max"/>
        <c:crossBetween val="midCat"/>
      </c:valAx>
      <c:spPr>
        <a:solidFill>
          <a:schemeClr val="tx1"/>
        </a:solidFill>
      </c:spPr>
    </c:plotArea>
    <c:plotVisOnly val="1"/>
    <c:dispBlanksAs val="gap"/>
    <c:showDLblsOverMax val="0"/>
  </c:chart>
  <c:printSettings>
    <c:headerFooter/>
    <c:pageMargins b="0.78740157499999996" l="0.511811024" r="0.511811024" t="0.78740157499999996" header="0.31496062000000036" footer="0.31496062000000036"/>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solidFill>
                  <a:schemeClr val="lt1"/>
                </a:solidFill>
                <a:latin typeface="+mn-lt"/>
                <a:ea typeface="+mn-ea"/>
                <a:cs typeface="+mn-cs"/>
              </a:defRPr>
            </a:pPr>
            <a:r>
              <a:rPr lang="pt-BR" sz="2000">
                <a:solidFill>
                  <a:schemeClr val="lt1"/>
                </a:solidFill>
                <a:latin typeface="+mn-lt"/>
                <a:ea typeface="+mn-ea"/>
                <a:cs typeface="+mn-cs"/>
              </a:rPr>
              <a:t>I - Da Recepção</a:t>
            </a:r>
            <a:endParaRPr lang="pt-BR" sz="2000"/>
          </a:p>
        </c:rich>
      </c:tx>
      <c:layout>
        <c:manualLayout>
          <c:xMode val="edge"/>
          <c:yMode val="edge"/>
          <c:x val="0.30514588801399822"/>
          <c:y val="0.62832062832062863"/>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Plan2!$E$32</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C8CD-44BD-B85D-9DFB19761F43}"/>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C8CD-44BD-B85D-9DFB19761F43}"/>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C8CD-44BD-B85D-9DFB19761F43}"/>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C8CD-44BD-B85D-9DFB19761F43}"/>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C8CD-44BD-B85D-9DFB19761F43}"/>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C8CD-44BD-B85D-9DFB19761F43}"/>
              </c:ext>
            </c:extLst>
          </c:dPt>
          <c:cat>
            <c:strRef>
              <c:f>Plan2!$D$10:$D$15</c:f>
              <c:strCache>
                <c:ptCount val="6"/>
                <c:pt idx="0">
                  <c:v>Oculto (ΣAMP)</c:v>
                </c:pt>
                <c:pt idx="1">
                  <c:v>Insuficiente</c:v>
                </c:pt>
                <c:pt idx="2">
                  <c:v>Regular</c:v>
                </c:pt>
                <c:pt idx="3">
                  <c:v>Bom</c:v>
                </c:pt>
                <c:pt idx="4">
                  <c:v>Muito Bom</c:v>
                </c:pt>
                <c:pt idx="5">
                  <c:v>Excelente</c:v>
                </c:pt>
              </c:strCache>
            </c:strRef>
          </c:cat>
          <c:val>
            <c:numRef>
              <c:f>Plan2!$E$33:$E$38</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C8CD-44BD-B85D-9DFB19761F43}"/>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Plan2!$D$42:$D$43</c:f>
              <c:numCache>
                <c:formatCode>#,##0.00</c:formatCode>
                <c:ptCount val="2"/>
                <c:pt idx="0">
                  <c:v>0</c:v>
                </c:pt>
                <c:pt idx="1">
                  <c:v>-1</c:v>
                </c:pt>
              </c:numCache>
            </c:numRef>
          </c:xVal>
          <c:yVal>
            <c:numRef>
              <c:f>Plan2!$E$42:$E$43</c:f>
              <c:numCache>
                <c:formatCode>#,##0.00</c:formatCode>
                <c:ptCount val="2"/>
                <c:pt idx="0">
                  <c:v>0</c:v>
                </c:pt>
                <c:pt idx="1">
                  <c:v>0</c:v>
                </c:pt>
              </c:numCache>
            </c:numRef>
          </c:yVal>
          <c:smooth val="0"/>
          <c:extLst>
            <c:ext xmlns:c16="http://schemas.microsoft.com/office/drawing/2014/chart" uri="{C3380CC4-5D6E-409C-BE32-E72D297353CC}">
              <c16:uniqueId val="{00000008-C8CD-44BD-B85D-9DFB19761F43}"/>
            </c:ext>
          </c:extLst>
        </c:ser>
        <c:dLbls>
          <c:showLegendKey val="0"/>
          <c:showVal val="0"/>
          <c:showCatName val="0"/>
          <c:showSerName val="0"/>
          <c:showPercent val="0"/>
          <c:showBubbleSize val="0"/>
        </c:dLbls>
        <c:axId val="143859008"/>
        <c:axId val="143858432"/>
      </c:scatterChart>
      <c:valAx>
        <c:axId val="143858432"/>
        <c:scaling>
          <c:orientation val="minMax"/>
          <c:max val="1.1000000000000001"/>
          <c:min val="-1.1000000000000001"/>
        </c:scaling>
        <c:delete val="1"/>
        <c:axPos val="l"/>
        <c:numFmt formatCode="#,##0.00" sourceLinked="1"/>
        <c:majorTickMark val="out"/>
        <c:minorTickMark val="none"/>
        <c:tickLblPos val="none"/>
        <c:crossAx val="143859008"/>
        <c:crosses val="autoZero"/>
        <c:crossBetween val="midCat"/>
      </c:valAx>
      <c:valAx>
        <c:axId val="143859008"/>
        <c:scaling>
          <c:orientation val="minMax"/>
          <c:max val="1.1000000000000001"/>
          <c:min val="-1.1000000000000001"/>
        </c:scaling>
        <c:delete val="1"/>
        <c:axPos val="t"/>
        <c:numFmt formatCode="#,##0.00" sourceLinked="1"/>
        <c:majorTickMark val="out"/>
        <c:minorTickMark val="none"/>
        <c:tickLblPos val="none"/>
        <c:crossAx val="14385843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XI - Do Controle Patrimonial</a:t>
            </a:r>
            <a:endParaRPr lang="pt-BR" sz="1050">
              <a:solidFill>
                <a:sysClr val="windowText" lastClr="000000"/>
              </a:solidFill>
            </a:endParaRPr>
          </a:p>
        </c:rich>
      </c:tx>
      <c:layout>
        <c:manualLayout>
          <c:xMode val="edge"/>
          <c:yMode val="edge"/>
          <c:x val="0.13128475072960913"/>
          <c:y val="0.66881941810695178"/>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Plan2!$E$262</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F090-4C33-9364-B415F0E1A0C7}"/>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F090-4C33-9364-B415F0E1A0C7}"/>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F090-4C33-9364-B415F0E1A0C7}"/>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F090-4C33-9364-B415F0E1A0C7}"/>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F090-4C33-9364-B415F0E1A0C7}"/>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F090-4C33-9364-B415F0E1A0C7}"/>
              </c:ext>
            </c:extLst>
          </c:dPt>
          <c:cat>
            <c:strRef>
              <c:f>Plan2!$D$10:$D$15</c:f>
              <c:strCache>
                <c:ptCount val="6"/>
                <c:pt idx="0">
                  <c:v>Oculto (ΣAMP)</c:v>
                </c:pt>
                <c:pt idx="1">
                  <c:v>Insuficiente</c:v>
                </c:pt>
                <c:pt idx="2">
                  <c:v>Regular</c:v>
                </c:pt>
                <c:pt idx="3">
                  <c:v>Bom</c:v>
                </c:pt>
                <c:pt idx="4">
                  <c:v>Muito Bom</c:v>
                </c:pt>
                <c:pt idx="5">
                  <c:v>Excelente</c:v>
                </c:pt>
              </c:strCache>
            </c:strRef>
          </c:cat>
          <c:val>
            <c:numRef>
              <c:f>Plan2!$E$263:$E$268</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F090-4C33-9364-B415F0E1A0C7}"/>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Plan2!$D$272:$D$273</c:f>
              <c:numCache>
                <c:formatCode>#,##0.00</c:formatCode>
                <c:ptCount val="2"/>
                <c:pt idx="0">
                  <c:v>0</c:v>
                </c:pt>
                <c:pt idx="1">
                  <c:v>-1</c:v>
                </c:pt>
              </c:numCache>
            </c:numRef>
          </c:xVal>
          <c:yVal>
            <c:numRef>
              <c:f>Plan2!$E$272:$E$273</c:f>
              <c:numCache>
                <c:formatCode>#,##0.00</c:formatCode>
                <c:ptCount val="2"/>
                <c:pt idx="0">
                  <c:v>0</c:v>
                </c:pt>
                <c:pt idx="1">
                  <c:v>0</c:v>
                </c:pt>
              </c:numCache>
            </c:numRef>
          </c:yVal>
          <c:smooth val="0"/>
          <c:extLst>
            <c:ext xmlns:c16="http://schemas.microsoft.com/office/drawing/2014/chart" uri="{C3380CC4-5D6E-409C-BE32-E72D297353CC}">
              <c16:uniqueId val="{00000008-F090-4C33-9364-B415F0E1A0C7}"/>
            </c:ext>
          </c:extLst>
        </c:ser>
        <c:dLbls>
          <c:showLegendKey val="0"/>
          <c:showVal val="0"/>
          <c:showCatName val="0"/>
          <c:showSerName val="0"/>
          <c:showPercent val="0"/>
          <c:showBubbleSize val="0"/>
        </c:dLbls>
        <c:axId val="41268864"/>
        <c:axId val="41268288"/>
      </c:scatterChart>
      <c:valAx>
        <c:axId val="41268288"/>
        <c:scaling>
          <c:orientation val="minMax"/>
          <c:max val="1.1000000000000001"/>
          <c:min val="-1.1000000000000001"/>
        </c:scaling>
        <c:delete val="1"/>
        <c:axPos val="l"/>
        <c:numFmt formatCode="#,##0.00" sourceLinked="1"/>
        <c:majorTickMark val="out"/>
        <c:minorTickMark val="none"/>
        <c:tickLblPos val="none"/>
        <c:crossAx val="41268864"/>
        <c:crosses val="autoZero"/>
        <c:crossBetween val="midCat"/>
      </c:valAx>
      <c:valAx>
        <c:axId val="41268864"/>
        <c:scaling>
          <c:orientation val="minMax"/>
          <c:max val="1.1000000000000001"/>
          <c:min val="-1.1000000000000001"/>
        </c:scaling>
        <c:delete val="1"/>
        <c:axPos val="t"/>
        <c:numFmt formatCode="#,##0.00" sourceLinked="1"/>
        <c:majorTickMark val="out"/>
        <c:minorTickMark val="none"/>
        <c:tickLblPos val="none"/>
        <c:crossAx val="41268288"/>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II</a:t>
            </a:r>
            <a:r>
              <a:rPr lang="pt-BR" sz="2000" baseline="0">
                <a:solidFill>
                  <a:schemeClr val="lt1"/>
                </a:solidFill>
                <a:latin typeface="+mn-lt"/>
                <a:ea typeface="+mn-ea"/>
                <a:cs typeface="+mn-cs"/>
              </a:rPr>
              <a:t> - Da Exposição do Comandante da OBM</a:t>
            </a:r>
            <a:endParaRPr lang="pt-BR" sz="2000"/>
          </a:p>
        </c:rich>
      </c:tx>
      <c:layout>
        <c:manualLayout>
          <c:xMode val="edge"/>
          <c:yMode val="edge"/>
          <c:x val="0.11205555555555557"/>
          <c:y val="0.63294063294063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Plan2!$E$55</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28B5-4505-A848-4865D875FC04}"/>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28B5-4505-A848-4865D875FC04}"/>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28B5-4505-A848-4865D875FC04}"/>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28B5-4505-A848-4865D875FC04}"/>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28B5-4505-A848-4865D875FC04}"/>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28B5-4505-A848-4865D875FC04}"/>
              </c:ext>
            </c:extLst>
          </c:dPt>
          <c:cat>
            <c:strRef>
              <c:f>Plan2!$D$10:$D$15</c:f>
              <c:strCache>
                <c:ptCount val="6"/>
                <c:pt idx="0">
                  <c:v>Oculto (ΣAMP)</c:v>
                </c:pt>
                <c:pt idx="1">
                  <c:v>Insuficiente</c:v>
                </c:pt>
                <c:pt idx="2">
                  <c:v>Regular</c:v>
                </c:pt>
                <c:pt idx="3">
                  <c:v>Bom</c:v>
                </c:pt>
                <c:pt idx="4">
                  <c:v>Muito Bom</c:v>
                </c:pt>
                <c:pt idx="5">
                  <c:v>Excelente</c:v>
                </c:pt>
              </c:strCache>
            </c:strRef>
          </c:cat>
          <c:val>
            <c:numRef>
              <c:f>Plan2!$E$56:$E$61</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28B5-4505-A848-4865D875FC04}"/>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Plan2!$D$65:$D$66</c:f>
              <c:numCache>
                <c:formatCode>#,##0.00</c:formatCode>
                <c:ptCount val="2"/>
                <c:pt idx="0">
                  <c:v>0</c:v>
                </c:pt>
                <c:pt idx="1">
                  <c:v>-1</c:v>
                </c:pt>
              </c:numCache>
            </c:numRef>
          </c:xVal>
          <c:yVal>
            <c:numRef>
              <c:f>Plan2!$E$65:$E$66</c:f>
              <c:numCache>
                <c:formatCode>#,##0.00</c:formatCode>
                <c:ptCount val="2"/>
                <c:pt idx="0">
                  <c:v>0</c:v>
                </c:pt>
                <c:pt idx="1">
                  <c:v>0</c:v>
                </c:pt>
              </c:numCache>
            </c:numRef>
          </c:yVal>
          <c:smooth val="0"/>
          <c:extLst>
            <c:ext xmlns:c16="http://schemas.microsoft.com/office/drawing/2014/chart" uri="{C3380CC4-5D6E-409C-BE32-E72D297353CC}">
              <c16:uniqueId val="{00000008-28B5-4505-A848-4865D875FC04}"/>
            </c:ext>
          </c:extLst>
        </c:ser>
        <c:dLbls>
          <c:showLegendKey val="0"/>
          <c:showVal val="0"/>
          <c:showCatName val="0"/>
          <c:showSerName val="0"/>
          <c:showPercent val="0"/>
          <c:showBubbleSize val="0"/>
        </c:dLbls>
        <c:axId val="142502144"/>
        <c:axId val="142501568"/>
      </c:scatterChart>
      <c:valAx>
        <c:axId val="142501568"/>
        <c:scaling>
          <c:orientation val="minMax"/>
          <c:max val="1.1000000000000001"/>
          <c:min val="-1.1000000000000001"/>
        </c:scaling>
        <c:delete val="1"/>
        <c:axPos val="l"/>
        <c:numFmt formatCode="#,##0.00" sourceLinked="1"/>
        <c:majorTickMark val="out"/>
        <c:minorTickMark val="none"/>
        <c:tickLblPos val="none"/>
        <c:crossAx val="142502144"/>
        <c:crosses val="autoZero"/>
        <c:crossBetween val="midCat"/>
      </c:valAx>
      <c:valAx>
        <c:axId val="142502144"/>
        <c:scaling>
          <c:orientation val="minMax"/>
          <c:max val="1.1000000000000001"/>
          <c:min val="-1.1000000000000001"/>
        </c:scaling>
        <c:delete val="1"/>
        <c:axPos val="t"/>
        <c:numFmt formatCode="#,##0.00" sourceLinked="1"/>
        <c:majorTickMark val="out"/>
        <c:minorTickMark val="none"/>
        <c:tickLblPos val="none"/>
        <c:crossAx val="142501568"/>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III - Do Serviço de Dia</a:t>
            </a:r>
            <a:endParaRPr lang="pt-BR" sz="2000"/>
          </a:p>
        </c:rich>
      </c:tx>
      <c:layout>
        <c:manualLayout>
          <c:xMode val="edge"/>
          <c:yMode val="edge"/>
          <c:x val="0.23014588801399824"/>
          <c:y val="0.63294063294063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Plan2!$E$78</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12D3-4946-94BC-BA48270CE850}"/>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12D3-4946-94BC-BA48270CE850}"/>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12D3-4946-94BC-BA48270CE850}"/>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12D3-4946-94BC-BA48270CE850}"/>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12D3-4946-94BC-BA48270CE850}"/>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12D3-4946-94BC-BA48270CE850}"/>
              </c:ext>
            </c:extLst>
          </c:dPt>
          <c:cat>
            <c:strRef>
              <c:f>Plan2!$D$10:$D$15</c:f>
              <c:strCache>
                <c:ptCount val="6"/>
                <c:pt idx="0">
                  <c:v>Oculto (ΣAMP)</c:v>
                </c:pt>
                <c:pt idx="1">
                  <c:v>Insuficiente</c:v>
                </c:pt>
                <c:pt idx="2">
                  <c:v>Regular</c:v>
                </c:pt>
                <c:pt idx="3">
                  <c:v>Bom</c:v>
                </c:pt>
                <c:pt idx="4">
                  <c:v>Muito Bom</c:v>
                </c:pt>
                <c:pt idx="5">
                  <c:v>Excelente</c:v>
                </c:pt>
              </c:strCache>
            </c:strRef>
          </c:cat>
          <c:val>
            <c:numRef>
              <c:f>Plan2!$E$79:$E$84</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12D3-4946-94BC-BA48270CE850}"/>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Plan2!$D$88:$D$89</c:f>
              <c:numCache>
                <c:formatCode>#,##0.00</c:formatCode>
                <c:ptCount val="2"/>
                <c:pt idx="0">
                  <c:v>0</c:v>
                </c:pt>
                <c:pt idx="1">
                  <c:v>-1</c:v>
                </c:pt>
              </c:numCache>
            </c:numRef>
          </c:xVal>
          <c:yVal>
            <c:numRef>
              <c:f>Plan2!$E$88:$E$89</c:f>
              <c:numCache>
                <c:formatCode>#,##0.00</c:formatCode>
                <c:ptCount val="2"/>
                <c:pt idx="0">
                  <c:v>0</c:v>
                </c:pt>
                <c:pt idx="1">
                  <c:v>0</c:v>
                </c:pt>
              </c:numCache>
            </c:numRef>
          </c:yVal>
          <c:smooth val="0"/>
          <c:extLst>
            <c:ext xmlns:c16="http://schemas.microsoft.com/office/drawing/2014/chart" uri="{C3380CC4-5D6E-409C-BE32-E72D297353CC}">
              <c16:uniqueId val="{00000008-12D3-4946-94BC-BA48270CE850}"/>
            </c:ext>
          </c:extLst>
        </c:ser>
        <c:dLbls>
          <c:showLegendKey val="0"/>
          <c:showVal val="0"/>
          <c:showCatName val="0"/>
          <c:showSerName val="0"/>
          <c:showPercent val="0"/>
          <c:showBubbleSize val="0"/>
        </c:dLbls>
        <c:axId val="142505024"/>
        <c:axId val="142504448"/>
      </c:scatterChart>
      <c:valAx>
        <c:axId val="142504448"/>
        <c:scaling>
          <c:orientation val="minMax"/>
          <c:max val="1.1000000000000001"/>
          <c:min val="-1.1000000000000001"/>
        </c:scaling>
        <c:delete val="1"/>
        <c:axPos val="l"/>
        <c:numFmt formatCode="#,##0.00" sourceLinked="1"/>
        <c:majorTickMark val="out"/>
        <c:minorTickMark val="none"/>
        <c:tickLblPos val="none"/>
        <c:crossAx val="142505024"/>
        <c:crosses val="autoZero"/>
        <c:crossBetween val="midCat"/>
      </c:valAx>
      <c:valAx>
        <c:axId val="142505024"/>
        <c:scaling>
          <c:orientation val="minMax"/>
          <c:max val="1.1000000000000001"/>
          <c:min val="-1.1000000000000001"/>
        </c:scaling>
        <c:delete val="1"/>
        <c:axPos val="t"/>
        <c:numFmt formatCode="#,##0.00" sourceLinked="1"/>
        <c:majorTickMark val="out"/>
        <c:minorTickMark val="none"/>
        <c:tickLblPos val="none"/>
        <c:crossAx val="142504448"/>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IV - Da Demonstração Operacional</a:t>
            </a:r>
            <a:endParaRPr lang="pt-BR" sz="2000"/>
          </a:p>
        </c:rich>
      </c:tx>
      <c:layout>
        <c:manualLayout>
          <c:xMode val="edge"/>
          <c:yMode val="edge"/>
          <c:x val="0.22923622047244113"/>
          <c:y val="0.5775005775005780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Plan2!$E$101</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42E5-42A6-A2D1-BF09F378C916}"/>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42E5-42A6-A2D1-BF09F378C916}"/>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42E5-42A6-A2D1-BF09F378C916}"/>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42E5-42A6-A2D1-BF09F378C916}"/>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42E5-42A6-A2D1-BF09F378C916}"/>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42E5-42A6-A2D1-BF09F378C916}"/>
              </c:ext>
            </c:extLst>
          </c:dPt>
          <c:cat>
            <c:strRef>
              <c:f>Plan2!$D$10:$D$15</c:f>
              <c:strCache>
                <c:ptCount val="6"/>
                <c:pt idx="0">
                  <c:v>Oculto (ΣAMP)</c:v>
                </c:pt>
                <c:pt idx="1">
                  <c:v>Insuficiente</c:v>
                </c:pt>
                <c:pt idx="2">
                  <c:v>Regular</c:v>
                </c:pt>
                <c:pt idx="3">
                  <c:v>Bom</c:v>
                </c:pt>
                <c:pt idx="4">
                  <c:v>Muito Bom</c:v>
                </c:pt>
                <c:pt idx="5">
                  <c:v>Excelente</c:v>
                </c:pt>
              </c:strCache>
            </c:strRef>
          </c:cat>
          <c:val>
            <c:numRef>
              <c:f>Plan2!$E$102:$E$107</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42E5-42A6-A2D1-BF09F378C916}"/>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Plan2!$D$111:$D$112</c:f>
              <c:numCache>
                <c:formatCode>#,##0.00</c:formatCode>
                <c:ptCount val="2"/>
                <c:pt idx="0">
                  <c:v>0</c:v>
                </c:pt>
                <c:pt idx="1">
                  <c:v>-1</c:v>
                </c:pt>
              </c:numCache>
            </c:numRef>
          </c:xVal>
          <c:yVal>
            <c:numRef>
              <c:f>Plan2!$E$111:$E$112</c:f>
              <c:numCache>
                <c:formatCode>#,##0.00</c:formatCode>
                <c:ptCount val="2"/>
                <c:pt idx="0">
                  <c:v>0</c:v>
                </c:pt>
                <c:pt idx="1">
                  <c:v>0</c:v>
                </c:pt>
              </c:numCache>
            </c:numRef>
          </c:yVal>
          <c:smooth val="0"/>
          <c:extLst>
            <c:ext xmlns:c16="http://schemas.microsoft.com/office/drawing/2014/chart" uri="{C3380CC4-5D6E-409C-BE32-E72D297353CC}">
              <c16:uniqueId val="{00000008-42E5-42A6-A2D1-BF09F378C916}"/>
            </c:ext>
          </c:extLst>
        </c:ser>
        <c:dLbls>
          <c:showLegendKey val="0"/>
          <c:showVal val="0"/>
          <c:showCatName val="0"/>
          <c:showSerName val="0"/>
          <c:showPercent val="0"/>
          <c:showBubbleSize val="0"/>
        </c:dLbls>
        <c:axId val="145440768"/>
        <c:axId val="142507328"/>
      </c:scatterChart>
      <c:valAx>
        <c:axId val="142507328"/>
        <c:scaling>
          <c:orientation val="minMax"/>
          <c:max val="1.1000000000000001"/>
          <c:min val="-1.1000000000000001"/>
        </c:scaling>
        <c:delete val="1"/>
        <c:axPos val="l"/>
        <c:numFmt formatCode="#,##0.00" sourceLinked="1"/>
        <c:majorTickMark val="out"/>
        <c:minorTickMark val="none"/>
        <c:tickLblPos val="none"/>
        <c:crossAx val="145440768"/>
        <c:crosses val="autoZero"/>
        <c:crossBetween val="midCat"/>
      </c:valAx>
      <c:valAx>
        <c:axId val="145440768"/>
        <c:scaling>
          <c:orientation val="minMax"/>
          <c:max val="1.1000000000000001"/>
          <c:min val="-1.1000000000000001"/>
        </c:scaling>
        <c:delete val="1"/>
        <c:axPos val="t"/>
        <c:numFmt formatCode="#,##0.00" sourceLinked="1"/>
        <c:majorTickMark val="out"/>
        <c:minorTickMark val="none"/>
        <c:tickLblPos val="none"/>
        <c:crossAx val="142507328"/>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2000">
                <a:solidFill>
                  <a:schemeClr val="lt1"/>
                </a:solidFill>
                <a:latin typeface="+mn-lt"/>
                <a:ea typeface="+mn-ea"/>
                <a:cs typeface="+mn-cs"/>
              </a:rPr>
              <a:t>V - Do Condicionamento Físico</a:t>
            </a:r>
            <a:endParaRPr lang="pt-BR" sz="2000"/>
          </a:p>
        </c:rich>
      </c:tx>
      <c:layout>
        <c:manualLayout>
          <c:xMode val="edge"/>
          <c:yMode val="edge"/>
          <c:x val="0.14694444444444468"/>
          <c:y val="0.63294063294063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Plan2!$E$9</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EE44-4A01-9510-702C6D20E438}"/>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EE44-4A01-9510-702C6D20E438}"/>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EE44-4A01-9510-702C6D20E438}"/>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EE44-4A01-9510-702C6D20E438}"/>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EE44-4A01-9510-702C6D20E438}"/>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EE44-4A01-9510-702C6D20E438}"/>
              </c:ext>
            </c:extLst>
          </c:dPt>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EE44-4A01-9510-702C6D20E438}"/>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Plan2!$D$134:$D$135</c:f>
              <c:numCache>
                <c:formatCode>#,##0.00</c:formatCode>
                <c:ptCount val="2"/>
                <c:pt idx="0">
                  <c:v>0</c:v>
                </c:pt>
                <c:pt idx="1">
                  <c:v>-1</c:v>
                </c:pt>
              </c:numCache>
            </c:numRef>
          </c:xVal>
          <c:yVal>
            <c:numRef>
              <c:f>Plan2!$E$134:$E$135</c:f>
              <c:numCache>
                <c:formatCode>#,##0.00</c:formatCode>
                <c:ptCount val="2"/>
                <c:pt idx="0">
                  <c:v>0</c:v>
                </c:pt>
                <c:pt idx="1">
                  <c:v>0</c:v>
                </c:pt>
              </c:numCache>
            </c:numRef>
          </c:yVal>
          <c:smooth val="0"/>
          <c:extLst>
            <c:ext xmlns:c16="http://schemas.microsoft.com/office/drawing/2014/chart" uri="{C3380CC4-5D6E-409C-BE32-E72D297353CC}">
              <c16:uniqueId val="{00000008-EE44-4A01-9510-702C6D20E438}"/>
            </c:ext>
          </c:extLst>
        </c:ser>
        <c:dLbls>
          <c:showLegendKey val="0"/>
          <c:showVal val="0"/>
          <c:showCatName val="0"/>
          <c:showSerName val="0"/>
          <c:showPercent val="0"/>
          <c:showBubbleSize val="0"/>
        </c:dLbls>
        <c:axId val="145443648"/>
        <c:axId val="145443072"/>
      </c:scatterChart>
      <c:valAx>
        <c:axId val="145443072"/>
        <c:scaling>
          <c:orientation val="minMax"/>
          <c:max val="1.1000000000000001"/>
          <c:min val="-1.1000000000000001"/>
        </c:scaling>
        <c:delete val="1"/>
        <c:axPos val="l"/>
        <c:numFmt formatCode="#,##0.00" sourceLinked="1"/>
        <c:majorTickMark val="out"/>
        <c:minorTickMark val="none"/>
        <c:tickLblPos val="none"/>
        <c:crossAx val="145443648"/>
        <c:crosses val="autoZero"/>
        <c:crossBetween val="midCat"/>
      </c:valAx>
      <c:valAx>
        <c:axId val="145443648"/>
        <c:scaling>
          <c:orientation val="minMax"/>
          <c:max val="1.1000000000000001"/>
          <c:min val="-1.1000000000000001"/>
        </c:scaling>
        <c:delete val="1"/>
        <c:axPos val="t"/>
        <c:numFmt formatCode="#,##0.00" sourceLinked="1"/>
        <c:majorTickMark val="out"/>
        <c:minorTickMark val="none"/>
        <c:tickLblPos val="none"/>
        <c:crossAx val="14544307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VI - Da Instrução</a:t>
            </a:r>
            <a:endParaRPr lang="pt-BR" sz="2000"/>
          </a:p>
        </c:rich>
      </c:tx>
      <c:layout>
        <c:manualLayout>
          <c:xMode val="edge"/>
          <c:yMode val="edge"/>
          <c:x val="0.29125699912510938"/>
          <c:y val="0.62370062370062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Plan2!$E$147</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33DD-4607-BDA7-88BD7984D795}"/>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33DD-4607-BDA7-88BD7984D795}"/>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33DD-4607-BDA7-88BD7984D795}"/>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33DD-4607-BDA7-88BD7984D795}"/>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33DD-4607-BDA7-88BD7984D795}"/>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33DD-4607-BDA7-88BD7984D795}"/>
              </c:ext>
            </c:extLst>
          </c:dPt>
          <c:cat>
            <c:strRef>
              <c:f>Plan2!$D$10:$D$15</c:f>
              <c:strCache>
                <c:ptCount val="6"/>
                <c:pt idx="0">
                  <c:v>Oculto (ΣAMP)</c:v>
                </c:pt>
                <c:pt idx="1">
                  <c:v>Insuficiente</c:v>
                </c:pt>
                <c:pt idx="2">
                  <c:v>Regular</c:v>
                </c:pt>
                <c:pt idx="3">
                  <c:v>Bom</c:v>
                </c:pt>
                <c:pt idx="4">
                  <c:v>Muito Bom</c:v>
                </c:pt>
                <c:pt idx="5">
                  <c:v>Excelente</c:v>
                </c:pt>
              </c:strCache>
            </c:strRef>
          </c:cat>
          <c:val>
            <c:numRef>
              <c:f>Plan2!$E$148:$E$153</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33DD-4607-BDA7-88BD7984D795}"/>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Plan2!$D$157:$D$158</c:f>
              <c:numCache>
                <c:formatCode>#,##0.00</c:formatCode>
                <c:ptCount val="2"/>
                <c:pt idx="0">
                  <c:v>0</c:v>
                </c:pt>
                <c:pt idx="1">
                  <c:v>-1</c:v>
                </c:pt>
              </c:numCache>
            </c:numRef>
          </c:xVal>
          <c:yVal>
            <c:numRef>
              <c:f>Plan2!$E$157:$E$158</c:f>
              <c:numCache>
                <c:formatCode>#,##0.00</c:formatCode>
                <c:ptCount val="2"/>
                <c:pt idx="0">
                  <c:v>0</c:v>
                </c:pt>
                <c:pt idx="1">
                  <c:v>0</c:v>
                </c:pt>
              </c:numCache>
            </c:numRef>
          </c:yVal>
          <c:smooth val="0"/>
          <c:extLst>
            <c:ext xmlns:c16="http://schemas.microsoft.com/office/drawing/2014/chart" uri="{C3380CC4-5D6E-409C-BE32-E72D297353CC}">
              <c16:uniqueId val="{00000008-33DD-4607-BDA7-88BD7984D795}"/>
            </c:ext>
          </c:extLst>
        </c:ser>
        <c:dLbls>
          <c:showLegendKey val="0"/>
          <c:showVal val="0"/>
          <c:showCatName val="0"/>
          <c:showSerName val="0"/>
          <c:showPercent val="0"/>
          <c:showBubbleSize val="0"/>
        </c:dLbls>
        <c:axId val="145446528"/>
        <c:axId val="145445952"/>
      </c:scatterChart>
      <c:valAx>
        <c:axId val="145445952"/>
        <c:scaling>
          <c:orientation val="minMax"/>
          <c:max val="1.1000000000000001"/>
          <c:min val="-1.1000000000000001"/>
        </c:scaling>
        <c:delete val="1"/>
        <c:axPos val="l"/>
        <c:numFmt formatCode="#,##0.00" sourceLinked="1"/>
        <c:majorTickMark val="out"/>
        <c:minorTickMark val="none"/>
        <c:tickLblPos val="none"/>
        <c:crossAx val="145446528"/>
        <c:crosses val="autoZero"/>
        <c:crossBetween val="midCat"/>
      </c:valAx>
      <c:valAx>
        <c:axId val="145446528"/>
        <c:scaling>
          <c:orientation val="minMax"/>
          <c:max val="1.1000000000000001"/>
          <c:min val="-1.1000000000000001"/>
        </c:scaling>
        <c:delete val="1"/>
        <c:axPos val="t"/>
        <c:numFmt formatCode="#,##0.00" sourceLinked="1"/>
        <c:majorTickMark val="out"/>
        <c:minorTickMark val="none"/>
        <c:tickLblPos val="none"/>
        <c:crossAx val="14544595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2000">
                <a:solidFill>
                  <a:schemeClr val="lt1"/>
                </a:solidFill>
                <a:latin typeface="+mn-lt"/>
                <a:ea typeface="+mn-ea"/>
                <a:cs typeface="+mn-cs"/>
              </a:rPr>
              <a:t>VII</a:t>
            </a:r>
            <a:r>
              <a:rPr lang="pt-BR" sz="2000" baseline="0">
                <a:solidFill>
                  <a:schemeClr val="lt1"/>
                </a:solidFill>
                <a:latin typeface="+mn-lt"/>
                <a:ea typeface="+mn-ea"/>
                <a:cs typeface="+mn-cs"/>
              </a:rPr>
              <a:t> - Do Controle de Pessoal e Financeiro</a:t>
            </a:r>
            <a:endParaRPr lang="pt-BR" sz="2000"/>
          </a:p>
        </c:rich>
      </c:tx>
      <c:layout>
        <c:manualLayout>
          <c:xMode val="edge"/>
          <c:yMode val="edge"/>
          <c:x val="0.14373622047244117"/>
          <c:y val="0.5775005775005780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Plan2!$E$170</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603A-4955-8174-5E3B35C83E8A}"/>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603A-4955-8174-5E3B35C83E8A}"/>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603A-4955-8174-5E3B35C83E8A}"/>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603A-4955-8174-5E3B35C83E8A}"/>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603A-4955-8174-5E3B35C83E8A}"/>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03A-4955-8174-5E3B35C83E8A}"/>
              </c:ext>
            </c:extLst>
          </c:dPt>
          <c:cat>
            <c:strRef>
              <c:f>Plan2!$D$10:$D$15</c:f>
              <c:strCache>
                <c:ptCount val="6"/>
                <c:pt idx="0">
                  <c:v>Oculto (ΣAMP)</c:v>
                </c:pt>
                <c:pt idx="1">
                  <c:v>Insuficiente</c:v>
                </c:pt>
                <c:pt idx="2">
                  <c:v>Regular</c:v>
                </c:pt>
                <c:pt idx="3">
                  <c:v>Bom</c:v>
                </c:pt>
                <c:pt idx="4">
                  <c:v>Muito Bom</c:v>
                </c:pt>
                <c:pt idx="5">
                  <c:v>Excelente</c:v>
                </c:pt>
              </c:strCache>
            </c:strRef>
          </c:cat>
          <c:val>
            <c:numRef>
              <c:f>Plan2!$E$171:$E$176</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603A-4955-8174-5E3B35C83E8A}"/>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Plan2!$D$180:$D$181</c:f>
              <c:numCache>
                <c:formatCode>#,##0.00</c:formatCode>
                <c:ptCount val="2"/>
                <c:pt idx="0">
                  <c:v>0</c:v>
                </c:pt>
                <c:pt idx="1">
                  <c:v>-1</c:v>
                </c:pt>
              </c:numCache>
            </c:numRef>
          </c:xVal>
          <c:yVal>
            <c:numRef>
              <c:f>Plan2!$E$180:$E$181</c:f>
              <c:numCache>
                <c:formatCode>#,##0.00</c:formatCode>
                <c:ptCount val="2"/>
                <c:pt idx="0">
                  <c:v>0</c:v>
                </c:pt>
                <c:pt idx="1">
                  <c:v>0</c:v>
                </c:pt>
              </c:numCache>
            </c:numRef>
          </c:yVal>
          <c:smooth val="0"/>
          <c:extLst>
            <c:ext xmlns:c16="http://schemas.microsoft.com/office/drawing/2014/chart" uri="{C3380CC4-5D6E-409C-BE32-E72D297353CC}">
              <c16:uniqueId val="{00000008-603A-4955-8174-5E3B35C83E8A}"/>
            </c:ext>
          </c:extLst>
        </c:ser>
        <c:dLbls>
          <c:showLegendKey val="0"/>
          <c:showVal val="0"/>
          <c:showCatName val="0"/>
          <c:showSerName val="0"/>
          <c:showPercent val="0"/>
          <c:showBubbleSize val="0"/>
        </c:dLbls>
        <c:axId val="145654336"/>
        <c:axId val="145653760"/>
      </c:scatterChart>
      <c:valAx>
        <c:axId val="145653760"/>
        <c:scaling>
          <c:orientation val="minMax"/>
          <c:max val="1.1000000000000001"/>
          <c:min val="-1.1000000000000001"/>
        </c:scaling>
        <c:delete val="1"/>
        <c:axPos val="l"/>
        <c:numFmt formatCode="#,##0.00" sourceLinked="1"/>
        <c:majorTickMark val="out"/>
        <c:minorTickMark val="none"/>
        <c:tickLblPos val="none"/>
        <c:crossAx val="145654336"/>
        <c:crosses val="autoZero"/>
        <c:crossBetween val="midCat"/>
      </c:valAx>
      <c:valAx>
        <c:axId val="145654336"/>
        <c:scaling>
          <c:orientation val="minMax"/>
          <c:max val="1.1000000000000001"/>
          <c:min val="-1.1000000000000001"/>
        </c:scaling>
        <c:delete val="1"/>
        <c:axPos val="t"/>
        <c:numFmt formatCode="#,##0.00" sourceLinked="1"/>
        <c:majorTickMark val="out"/>
        <c:minorTickMark val="none"/>
        <c:tickLblPos val="none"/>
        <c:crossAx val="14565376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2000">
                <a:solidFill>
                  <a:schemeClr val="lt1"/>
                </a:solidFill>
                <a:latin typeface="+mn-lt"/>
                <a:ea typeface="+mn-ea"/>
                <a:cs typeface="+mn-cs"/>
              </a:rPr>
              <a:t>VIII - Das Viaturas</a:t>
            </a:r>
            <a:endParaRPr lang="pt-BR" sz="2000"/>
          </a:p>
        </c:rich>
      </c:tx>
      <c:layout>
        <c:manualLayout>
          <c:xMode val="edge"/>
          <c:yMode val="edge"/>
          <c:x val="0.27459033245844272"/>
          <c:y val="0.63756063756063763"/>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Plan2!$E$193</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01E3-4FAE-8501-F845C1612A80}"/>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01E3-4FAE-8501-F845C1612A80}"/>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01E3-4FAE-8501-F845C1612A80}"/>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01E3-4FAE-8501-F845C1612A80}"/>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01E3-4FAE-8501-F845C1612A80}"/>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01E3-4FAE-8501-F845C1612A80}"/>
              </c:ext>
            </c:extLst>
          </c:dPt>
          <c:cat>
            <c:strRef>
              <c:f>Plan2!$D$10:$D$15</c:f>
              <c:strCache>
                <c:ptCount val="6"/>
                <c:pt idx="0">
                  <c:v>Oculto (ΣAMP)</c:v>
                </c:pt>
                <c:pt idx="1">
                  <c:v>Insuficiente</c:v>
                </c:pt>
                <c:pt idx="2">
                  <c:v>Regular</c:v>
                </c:pt>
                <c:pt idx="3">
                  <c:v>Bom</c:v>
                </c:pt>
                <c:pt idx="4">
                  <c:v>Muito Bom</c:v>
                </c:pt>
                <c:pt idx="5">
                  <c:v>Excelente</c:v>
                </c:pt>
              </c:strCache>
            </c:strRef>
          </c:cat>
          <c:val>
            <c:numRef>
              <c:f>Plan2!$E$194:$E$199</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01E3-4FAE-8501-F845C1612A80}"/>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Plan2!$D$203:$D$204</c:f>
              <c:numCache>
                <c:formatCode>#,##0.00</c:formatCode>
                <c:ptCount val="2"/>
                <c:pt idx="0">
                  <c:v>0</c:v>
                </c:pt>
                <c:pt idx="1">
                  <c:v>-1</c:v>
                </c:pt>
              </c:numCache>
            </c:numRef>
          </c:xVal>
          <c:yVal>
            <c:numRef>
              <c:f>Plan2!$E$203:$E$204</c:f>
              <c:numCache>
                <c:formatCode>#,##0.00</c:formatCode>
                <c:ptCount val="2"/>
                <c:pt idx="0">
                  <c:v>0</c:v>
                </c:pt>
                <c:pt idx="1">
                  <c:v>0</c:v>
                </c:pt>
              </c:numCache>
            </c:numRef>
          </c:yVal>
          <c:smooth val="0"/>
          <c:extLst>
            <c:ext xmlns:c16="http://schemas.microsoft.com/office/drawing/2014/chart" uri="{C3380CC4-5D6E-409C-BE32-E72D297353CC}">
              <c16:uniqueId val="{00000008-01E3-4FAE-8501-F845C1612A80}"/>
            </c:ext>
          </c:extLst>
        </c:ser>
        <c:dLbls>
          <c:showLegendKey val="0"/>
          <c:showVal val="0"/>
          <c:showCatName val="0"/>
          <c:showSerName val="0"/>
          <c:showPercent val="0"/>
          <c:showBubbleSize val="0"/>
        </c:dLbls>
        <c:axId val="145657216"/>
        <c:axId val="145656640"/>
      </c:scatterChart>
      <c:valAx>
        <c:axId val="145656640"/>
        <c:scaling>
          <c:orientation val="minMax"/>
          <c:max val="1.1000000000000001"/>
          <c:min val="-1.1000000000000001"/>
        </c:scaling>
        <c:delete val="1"/>
        <c:axPos val="l"/>
        <c:numFmt formatCode="#,##0.00" sourceLinked="1"/>
        <c:majorTickMark val="out"/>
        <c:minorTickMark val="none"/>
        <c:tickLblPos val="none"/>
        <c:crossAx val="145657216"/>
        <c:crosses val="autoZero"/>
        <c:crossBetween val="midCat"/>
      </c:valAx>
      <c:valAx>
        <c:axId val="145657216"/>
        <c:scaling>
          <c:orientation val="minMax"/>
          <c:max val="1.1000000000000001"/>
          <c:min val="-1.1000000000000001"/>
        </c:scaling>
        <c:delete val="1"/>
        <c:axPos val="t"/>
        <c:numFmt formatCode="#,##0.00" sourceLinked="1"/>
        <c:majorTickMark val="out"/>
        <c:minorTickMark val="none"/>
        <c:tickLblPos val="none"/>
        <c:crossAx val="14565664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IX - Dos Equipamentos e</a:t>
            </a:r>
            <a:r>
              <a:rPr lang="pt-BR" sz="2000" baseline="0">
                <a:solidFill>
                  <a:schemeClr val="lt1"/>
                </a:solidFill>
                <a:latin typeface="+mn-lt"/>
                <a:ea typeface="+mn-ea"/>
                <a:cs typeface="+mn-cs"/>
              </a:rPr>
              <a:t> Materiais Operacionais</a:t>
            </a:r>
            <a:endParaRPr lang="pt-BR" sz="2000"/>
          </a:p>
        </c:rich>
      </c:tx>
      <c:layout>
        <c:manualLayout>
          <c:xMode val="edge"/>
          <c:yMode val="edge"/>
          <c:x val="0.20792366579177604"/>
          <c:y val="0.58674058674058671"/>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Plan2!$E$216</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C0C8-4EF5-B600-31CA06E441FD}"/>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C0C8-4EF5-B600-31CA06E441FD}"/>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C0C8-4EF5-B600-31CA06E441FD}"/>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C0C8-4EF5-B600-31CA06E441FD}"/>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C0C8-4EF5-B600-31CA06E441FD}"/>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C0C8-4EF5-B600-31CA06E441FD}"/>
              </c:ext>
            </c:extLst>
          </c:dPt>
          <c:cat>
            <c:strRef>
              <c:f>Plan2!$D$10:$D$15</c:f>
              <c:strCache>
                <c:ptCount val="6"/>
                <c:pt idx="0">
                  <c:v>Oculto (ΣAMP)</c:v>
                </c:pt>
                <c:pt idx="1">
                  <c:v>Insuficiente</c:v>
                </c:pt>
                <c:pt idx="2">
                  <c:v>Regular</c:v>
                </c:pt>
                <c:pt idx="3">
                  <c:v>Bom</c:v>
                </c:pt>
                <c:pt idx="4">
                  <c:v>Muito Bom</c:v>
                </c:pt>
                <c:pt idx="5">
                  <c:v>Excelente</c:v>
                </c:pt>
              </c:strCache>
            </c:strRef>
          </c:cat>
          <c:val>
            <c:numRef>
              <c:f>Plan2!$E$217:$E$222</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C0C8-4EF5-B600-31CA06E441FD}"/>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Plan2!$D$226:$D$227</c:f>
              <c:numCache>
                <c:formatCode>#,##0.00</c:formatCode>
                <c:ptCount val="2"/>
                <c:pt idx="0">
                  <c:v>0</c:v>
                </c:pt>
                <c:pt idx="1">
                  <c:v>-1</c:v>
                </c:pt>
              </c:numCache>
            </c:numRef>
          </c:xVal>
          <c:yVal>
            <c:numRef>
              <c:f>Plan2!$E$226:$E$227</c:f>
              <c:numCache>
                <c:formatCode>#,##0.00</c:formatCode>
                <c:ptCount val="2"/>
                <c:pt idx="0">
                  <c:v>0</c:v>
                </c:pt>
                <c:pt idx="1">
                  <c:v>0</c:v>
                </c:pt>
              </c:numCache>
            </c:numRef>
          </c:yVal>
          <c:smooth val="0"/>
          <c:extLst>
            <c:ext xmlns:c16="http://schemas.microsoft.com/office/drawing/2014/chart" uri="{C3380CC4-5D6E-409C-BE32-E72D297353CC}">
              <c16:uniqueId val="{00000008-C0C8-4EF5-B600-31CA06E441FD}"/>
            </c:ext>
          </c:extLst>
        </c:ser>
        <c:dLbls>
          <c:showLegendKey val="0"/>
          <c:showVal val="0"/>
          <c:showCatName val="0"/>
          <c:showSerName val="0"/>
          <c:showPercent val="0"/>
          <c:showBubbleSize val="0"/>
        </c:dLbls>
        <c:axId val="145660096"/>
        <c:axId val="145659520"/>
      </c:scatterChart>
      <c:valAx>
        <c:axId val="145659520"/>
        <c:scaling>
          <c:orientation val="minMax"/>
          <c:max val="1.1000000000000001"/>
          <c:min val="-1.1000000000000001"/>
        </c:scaling>
        <c:delete val="1"/>
        <c:axPos val="l"/>
        <c:numFmt formatCode="#,##0.00" sourceLinked="1"/>
        <c:majorTickMark val="out"/>
        <c:minorTickMark val="none"/>
        <c:tickLblPos val="none"/>
        <c:crossAx val="145660096"/>
        <c:crosses val="autoZero"/>
        <c:crossBetween val="midCat"/>
      </c:valAx>
      <c:valAx>
        <c:axId val="145660096"/>
        <c:scaling>
          <c:orientation val="minMax"/>
          <c:max val="1.1000000000000001"/>
          <c:min val="-1.1000000000000001"/>
        </c:scaling>
        <c:delete val="1"/>
        <c:axPos val="t"/>
        <c:numFmt formatCode="#,##0.00" sourceLinked="1"/>
        <c:majorTickMark val="out"/>
        <c:minorTickMark val="none"/>
        <c:tickLblPos val="none"/>
        <c:crossAx val="14565952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 - Das Instalações Físicas</a:t>
            </a:r>
            <a:endParaRPr lang="pt-BR" sz="2000"/>
          </a:p>
        </c:rich>
      </c:tx>
      <c:layout>
        <c:manualLayout>
          <c:xMode val="edge"/>
          <c:yMode val="edge"/>
          <c:x val="0.19681255468066489"/>
          <c:y val="0.6098406098406098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Plan2!$E$239</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7504-4FE0-AED4-5666C44DAAFB}"/>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504-4FE0-AED4-5666C44DAAFB}"/>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7504-4FE0-AED4-5666C44DAAFB}"/>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504-4FE0-AED4-5666C44DAAFB}"/>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7504-4FE0-AED4-5666C44DAAFB}"/>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504-4FE0-AED4-5666C44DAAFB}"/>
              </c:ext>
            </c:extLst>
          </c:dPt>
          <c:cat>
            <c:strRef>
              <c:f>Plan2!$D$10:$D$15</c:f>
              <c:strCache>
                <c:ptCount val="6"/>
                <c:pt idx="0">
                  <c:v>Oculto (ΣAMP)</c:v>
                </c:pt>
                <c:pt idx="1">
                  <c:v>Insuficiente</c:v>
                </c:pt>
                <c:pt idx="2">
                  <c:v>Regular</c:v>
                </c:pt>
                <c:pt idx="3">
                  <c:v>Bom</c:v>
                </c:pt>
                <c:pt idx="4">
                  <c:v>Muito Bom</c:v>
                </c:pt>
                <c:pt idx="5">
                  <c:v>Excelente</c:v>
                </c:pt>
              </c:strCache>
            </c:strRef>
          </c:cat>
          <c:val>
            <c:numRef>
              <c:f>Plan2!$E$240:$E$245</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7504-4FE0-AED4-5666C44DAAFB}"/>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Plan2!$D$249:$D$250</c:f>
              <c:numCache>
                <c:formatCode>#,##0.00</c:formatCode>
                <c:ptCount val="2"/>
                <c:pt idx="0">
                  <c:v>0</c:v>
                </c:pt>
                <c:pt idx="1">
                  <c:v>-1</c:v>
                </c:pt>
              </c:numCache>
            </c:numRef>
          </c:xVal>
          <c:yVal>
            <c:numRef>
              <c:f>Plan2!$E$249:$E$250</c:f>
              <c:numCache>
                <c:formatCode>#,##0.00</c:formatCode>
                <c:ptCount val="2"/>
                <c:pt idx="0">
                  <c:v>0</c:v>
                </c:pt>
                <c:pt idx="1">
                  <c:v>0</c:v>
                </c:pt>
              </c:numCache>
            </c:numRef>
          </c:yVal>
          <c:smooth val="0"/>
          <c:extLst>
            <c:ext xmlns:c16="http://schemas.microsoft.com/office/drawing/2014/chart" uri="{C3380CC4-5D6E-409C-BE32-E72D297353CC}">
              <c16:uniqueId val="{00000008-7504-4FE0-AED4-5666C44DAAFB}"/>
            </c:ext>
          </c:extLst>
        </c:ser>
        <c:dLbls>
          <c:showLegendKey val="0"/>
          <c:showVal val="0"/>
          <c:showCatName val="0"/>
          <c:showSerName val="0"/>
          <c:showPercent val="0"/>
          <c:showBubbleSize val="0"/>
        </c:dLbls>
        <c:axId val="146007168"/>
        <c:axId val="146006592"/>
      </c:scatterChart>
      <c:valAx>
        <c:axId val="146006592"/>
        <c:scaling>
          <c:orientation val="minMax"/>
          <c:max val="1.1000000000000001"/>
          <c:min val="-1.1000000000000001"/>
        </c:scaling>
        <c:delete val="1"/>
        <c:axPos val="l"/>
        <c:numFmt formatCode="#,##0.00" sourceLinked="1"/>
        <c:majorTickMark val="out"/>
        <c:minorTickMark val="none"/>
        <c:tickLblPos val="none"/>
        <c:crossAx val="146007168"/>
        <c:crosses val="autoZero"/>
        <c:crossBetween val="midCat"/>
      </c:valAx>
      <c:valAx>
        <c:axId val="146007168"/>
        <c:scaling>
          <c:orientation val="minMax"/>
          <c:max val="1.1000000000000001"/>
          <c:min val="-1.1000000000000001"/>
        </c:scaling>
        <c:delete val="1"/>
        <c:axPos val="t"/>
        <c:numFmt formatCode="#,##0.00" sourceLinked="1"/>
        <c:majorTickMark val="out"/>
        <c:minorTickMark val="none"/>
        <c:tickLblPos val="none"/>
        <c:crossAx val="14600659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XI - Do Controle Patrimonial</a:t>
            </a:r>
            <a:endParaRPr lang="pt-BR" sz="2000"/>
          </a:p>
        </c:rich>
      </c:tx>
      <c:layout>
        <c:manualLayout>
          <c:xMode val="edge"/>
          <c:yMode val="edge"/>
          <c:x val="0.16625699912510941"/>
          <c:y val="0.6098406098406098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Plan2!$E$262</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71D0-4085-B7F0-7B2B8D04B2C4}"/>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1D0-4085-B7F0-7B2B8D04B2C4}"/>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71D0-4085-B7F0-7B2B8D04B2C4}"/>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1D0-4085-B7F0-7B2B8D04B2C4}"/>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71D0-4085-B7F0-7B2B8D04B2C4}"/>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1D0-4085-B7F0-7B2B8D04B2C4}"/>
              </c:ext>
            </c:extLst>
          </c:dPt>
          <c:cat>
            <c:strRef>
              <c:f>Plan2!$D$10:$D$15</c:f>
              <c:strCache>
                <c:ptCount val="6"/>
                <c:pt idx="0">
                  <c:v>Oculto (ΣAMP)</c:v>
                </c:pt>
                <c:pt idx="1">
                  <c:v>Insuficiente</c:v>
                </c:pt>
                <c:pt idx="2">
                  <c:v>Regular</c:v>
                </c:pt>
                <c:pt idx="3">
                  <c:v>Bom</c:v>
                </c:pt>
                <c:pt idx="4">
                  <c:v>Muito Bom</c:v>
                </c:pt>
                <c:pt idx="5">
                  <c:v>Excelente</c:v>
                </c:pt>
              </c:strCache>
            </c:strRef>
          </c:cat>
          <c:val>
            <c:numRef>
              <c:f>Plan2!$E$263:$E$268</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71D0-4085-B7F0-7B2B8D04B2C4}"/>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Plan2!$D$272:$D$273</c:f>
              <c:numCache>
                <c:formatCode>#,##0.00</c:formatCode>
                <c:ptCount val="2"/>
                <c:pt idx="0">
                  <c:v>0</c:v>
                </c:pt>
                <c:pt idx="1">
                  <c:v>-1</c:v>
                </c:pt>
              </c:numCache>
            </c:numRef>
          </c:xVal>
          <c:yVal>
            <c:numRef>
              <c:f>Plan2!$E$272:$E$273</c:f>
              <c:numCache>
                <c:formatCode>#,##0.00</c:formatCode>
                <c:ptCount val="2"/>
                <c:pt idx="0">
                  <c:v>0</c:v>
                </c:pt>
                <c:pt idx="1">
                  <c:v>0</c:v>
                </c:pt>
              </c:numCache>
            </c:numRef>
          </c:yVal>
          <c:smooth val="0"/>
          <c:extLst>
            <c:ext xmlns:c16="http://schemas.microsoft.com/office/drawing/2014/chart" uri="{C3380CC4-5D6E-409C-BE32-E72D297353CC}">
              <c16:uniqueId val="{00000008-71D0-4085-B7F0-7B2B8D04B2C4}"/>
            </c:ext>
          </c:extLst>
        </c:ser>
        <c:dLbls>
          <c:showLegendKey val="0"/>
          <c:showVal val="0"/>
          <c:showCatName val="0"/>
          <c:showSerName val="0"/>
          <c:showPercent val="0"/>
          <c:showBubbleSize val="0"/>
        </c:dLbls>
        <c:axId val="146010048"/>
        <c:axId val="146009472"/>
      </c:scatterChart>
      <c:valAx>
        <c:axId val="146009472"/>
        <c:scaling>
          <c:orientation val="minMax"/>
          <c:max val="1.1000000000000001"/>
          <c:min val="-1.1000000000000001"/>
        </c:scaling>
        <c:delete val="1"/>
        <c:axPos val="l"/>
        <c:numFmt formatCode="#,##0.00" sourceLinked="1"/>
        <c:majorTickMark val="out"/>
        <c:minorTickMark val="none"/>
        <c:tickLblPos val="none"/>
        <c:crossAx val="146010048"/>
        <c:crosses val="autoZero"/>
        <c:crossBetween val="midCat"/>
      </c:valAx>
      <c:valAx>
        <c:axId val="146010048"/>
        <c:scaling>
          <c:orientation val="minMax"/>
          <c:max val="1.1000000000000001"/>
          <c:min val="-1.1000000000000001"/>
        </c:scaling>
        <c:delete val="1"/>
        <c:axPos val="t"/>
        <c:numFmt formatCode="#,##0.00" sourceLinked="1"/>
        <c:majorTickMark val="out"/>
        <c:minorTickMark val="none"/>
        <c:tickLblPos val="none"/>
        <c:crossAx val="14600947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solidFill>
                  <a:schemeClr val="lt1"/>
                </a:solidFill>
                <a:latin typeface="+mn-lt"/>
                <a:ea typeface="+mn-ea"/>
                <a:cs typeface="+mn-cs"/>
              </a:defRPr>
            </a:pPr>
            <a:r>
              <a:rPr lang="pt-BR" sz="1050">
                <a:solidFill>
                  <a:sysClr val="windowText" lastClr="000000"/>
                </a:solidFill>
                <a:latin typeface="+mn-lt"/>
                <a:ea typeface="+mn-ea"/>
                <a:cs typeface="+mn-cs"/>
              </a:rPr>
              <a:t>XII - Do Almoxarifado</a:t>
            </a:r>
            <a:endParaRPr lang="pt-BR" sz="1050">
              <a:solidFill>
                <a:sysClr val="windowText" lastClr="000000"/>
              </a:solidFill>
            </a:endParaRPr>
          </a:p>
        </c:rich>
      </c:tx>
      <c:layout>
        <c:manualLayout>
          <c:xMode val="edge"/>
          <c:yMode val="edge"/>
          <c:x val="0.18819241132460734"/>
          <c:y val="0.6722598472124401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Plan2!$E$285</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787C-44B8-B276-ADAE9BC72456}"/>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87C-44B8-B276-ADAE9BC72456}"/>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787C-44B8-B276-ADAE9BC72456}"/>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87C-44B8-B276-ADAE9BC72456}"/>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787C-44B8-B276-ADAE9BC72456}"/>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87C-44B8-B276-ADAE9BC72456}"/>
              </c:ext>
            </c:extLst>
          </c:dPt>
          <c:cat>
            <c:strRef>
              <c:f>Plan2!$D$10:$D$15</c:f>
              <c:strCache>
                <c:ptCount val="6"/>
                <c:pt idx="0">
                  <c:v>Oculto (ΣAMP)</c:v>
                </c:pt>
                <c:pt idx="1">
                  <c:v>Insuficiente</c:v>
                </c:pt>
                <c:pt idx="2">
                  <c:v>Regular</c:v>
                </c:pt>
                <c:pt idx="3">
                  <c:v>Bom</c:v>
                </c:pt>
                <c:pt idx="4">
                  <c:v>Muito Bom</c:v>
                </c:pt>
                <c:pt idx="5">
                  <c:v>Excelente</c:v>
                </c:pt>
              </c:strCache>
            </c:strRef>
          </c:cat>
          <c:val>
            <c:numRef>
              <c:f>Plan2!$E$286:$E$291</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787C-44B8-B276-ADAE9BC72456}"/>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Plan2!$D$295:$D$296</c:f>
              <c:numCache>
                <c:formatCode>#,##0.00</c:formatCode>
                <c:ptCount val="2"/>
                <c:pt idx="0">
                  <c:v>0</c:v>
                </c:pt>
                <c:pt idx="1">
                  <c:v>-1</c:v>
                </c:pt>
              </c:numCache>
            </c:numRef>
          </c:xVal>
          <c:yVal>
            <c:numRef>
              <c:f>Plan2!$E$295:$E$296</c:f>
              <c:numCache>
                <c:formatCode>#,##0.00</c:formatCode>
                <c:ptCount val="2"/>
                <c:pt idx="0">
                  <c:v>0</c:v>
                </c:pt>
                <c:pt idx="1">
                  <c:v>0</c:v>
                </c:pt>
              </c:numCache>
            </c:numRef>
          </c:yVal>
          <c:smooth val="0"/>
          <c:extLst>
            <c:ext xmlns:c16="http://schemas.microsoft.com/office/drawing/2014/chart" uri="{C3380CC4-5D6E-409C-BE32-E72D297353CC}">
              <c16:uniqueId val="{00000008-787C-44B8-B276-ADAE9BC72456}"/>
            </c:ext>
          </c:extLst>
        </c:ser>
        <c:dLbls>
          <c:showLegendKey val="0"/>
          <c:showVal val="0"/>
          <c:showCatName val="0"/>
          <c:showSerName val="0"/>
          <c:showPercent val="0"/>
          <c:showBubbleSize val="0"/>
        </c:dLbls>
        <c:axId val="139043392"/>
        <c:axId val="139042816"/>
      </c:scatterChart>
      <c:valAx>
        <c:axId val="139042816"/>
        <c:scaling>
          <c:orientation val="minMax"/>
          <c:max val="1.1000000000000001"/>
          <c:min val="-1.1000000000000001"/>
        </c:scaling>
        <c:delete val="1"/>
        <c:axPos val="l"/>
        <c:numFmt formatCode="#,##0.00" sourceLinked="1"/>
        <c:majorTickMark val="out"/>
        <c:minorTickMark val="none"/>
        <c:tickLblPos val="none"/>
        <c:crossAx val="139043392"/>
        <c:crosses val="autoZero"/>
        <c:crossBetween val="midCat"/>
      </c:valAx>
      <c:valAx>
        <c:axId val="139043392"/>
        <c:scaling>
          <c:orientation val="minMax"/>
          <c:max val="1.1000000000000001"/>
          <c:min val="-1.1000000000000001"/>
        </c:scaling>
        <c:delete val="1"/>
        <c:axPos val="t"/>
        <c:numFmt formatCode="#,##0.00" sourceLinked="1"/>
        <c:majorTickMark val="out"/>
        <c:minorTickMark val="none"/>
        <c:tickLblPos val="none"/>
        <c:crossAx val="13904281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XII - Do Almoxarifado</a:t>
            </a:r>
            <a:endParaRPr lang="pt-BR" sz="2000"/>
          </a:p>
        </c:rich>
      </c:tx>
      <c:layout>
        <c:manualLayout>
          <c:xMode val="edge"/>
          <c:yMode val="edge"/>
          <c:x val="0.23570144356955391"/>
          <c:y val="0.63294063294063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Plan2!$E$285</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9817-48C2-BF26-23E7793A3C81}"/>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9817-48C2-BF26-23E7793A3C81}"/>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9817-48C2-BF26-23E7793A3C81}"/>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9817-48C2-BF26-23E7793A3C81}"/>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9817-48C2-BF26-23E7793A3C81}"/>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9817-48C2-BF26-23E7793A3C81}"/>
              </c:ext>
            </c:extLst>
          </c:dPt>
          <c:cat>
            <c:strRef>
              <c:f>Plan2!$D$10:$D$15</c:f>
              <c:strCache>
                <c:ptCount val="6"/>
                <c:pt idx="0">
                  <c:v>Oculto (ΣAMP)</c:v>
                </c:pt>
                <c:pt idx="1">
                  <c:v>Insuficiente</c:v>
                </c:pt>
                <c:pt idx="2">
                  <c:v>Regular</c:v>
                </c:pt>
                <c:pt idx="3">
                  <c:v>Bom</c:v>
                </c:pt>
                <c:pt idx="4">
                  <c:v>Muito Bom</c:v>
                </c:pt>
                <c:pt idx="5">
                  <c:v>Excelente</c:v>
                </c:pt>
              </c:strCache>
            </c:strRef>
          </c:cat>
          <c:val>
            <c:numRef>
              <c:f>Plan2!$E$286:$E$291</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9817-48C2-BF26-23E7793A3C81}"/>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Plan2!$D$295:$D$296</c:f>
              <c:numCache>
                <c:formatCode>#,##0.00</c:formatCode>
                <c:ptCount val="2"/>
                <c:pt idx="0">
                  <c:v>0</c:v>
                </c:pt>
                <c:pt idx="1">
                  <c:v>-1</c:v>
                </c:pt>
              </c:numCache>
            </c:numRef>
          </c:xVal>
          <c:yVal>
            <c:numRef>
              <c:f>Plan2!$E$295:$E$296</c:f>
              <c:numCache>
                <c:formatCode>#,##0.00</c:formatCode>
                <c:ptCount val="2"/>
                <c:pt idx="0">
                  <c:v>0</c:v>
                </c:pt>
                <c:pt idx="1">
                  <c:v>0</c:v>
                </c:pt>
              </c:numCache>
            </c:numRef>
          </c:yVal>
          <c:smooth val="0"/>
          <c:extLst>
            <c:ext xmlns:c16="http://schemas.microsoft.com/office/drawing/2014/chart" uri="{C3380CC4-5D6E-409C-BE32-E72D297353CC}">
              <c16:uniqueId val="{00000008-9817-48C2-BF26-23E7793A3C81}"/>
            </c:ext>
          </c:extLst>
        </c:ser>
        <c:dLbls>
          <c:showLegendKey val="0"/>
          <c:showVal val="0"/>
          <c:showCatName val="0"/>
          <c:showSerName val="0"/>
          <c:showPercent val="0"/>
          <c:showBubbleSize val="0"/>
        </c:dLbls>
        <c:axId val="146012928"/>
        <c:axId val="146012352"/>
      </c:scatterChart>
      <c:valAx>
        <c:axId val="146012352"/>
        <c:scaling>
          <c:orientation val="minMax"/>
          <c:max val="1.1000000000000001"/>
          <c:min val="-1.1000000000000001"/>
        </c:scaling>
        <c:delete val="1"/>
        <c:axPos val="l"/>
        <c:numFmt formatCode="#,##0.00" sourceLinked="1"/>
        <c:majorTickMark val="out"/>
        <c:minorTickMark val="none"/>
        <c:tickLblPos val="none"/>
        <c:crossAx val="146012928"/>
        <c:crosses val="autoZero"/>
        <c:crossBetween val="midCat"/>
      </c:valAx>
      <c:valAx>
        <c:axId val="146012928"/>
        <c:scaling>
          <c:orientation val="minMax"/>
          <c:max val="1.1000000000000001"/>
          <c:min val="-1.1000000000000001"/>
        </c:scaling>
        <c:delete val="1"/>
        <c:axPos val="t"/>
        <c:numFmt formatCode="#,##0.00" sourceLinked="1"/>
        <c:majorTickMark val="out"/>
        <c:minorTickMark val="none"/>
        <c:tickLblPos val="none"/>
        <c:crossAx val="14601235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XIII - Do Registro e Controle Operacional</a:t>
            </a:r>
            <a:endParaRPr lang="pt-BR" sz="2000"/>
          </a:p>
        </c:rich>
      </c:tx>
      <c:layout>
        <c:manualLayout>
          <c:xMode val="edge"/>
          <c:yMode val="edge"/>
          <c:x val="0.16625699912510941"/>
          <c:y val="0.59136059136059138"/>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Plan2!$E$308</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0D32-47BE-8B30-265FF68A32CF}"/>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0D32-47BE-8B30-265FF68A32CF}"/>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0D32-47BE-8B30-265FF68A32CF}"/>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0D32-47BE-8B30-265FF68A32CF}"/>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0D32-47BE-8B30-265FF68A32CF}"/>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0D32-47BE-8B30-265FF68A32CF}"/>
              </c:ext>
            </c:extLst>
          </c:dPt>
          <c:cat>
            <c:strRef>
              <c:f>Plan2!$D$10:$D$15</c:f>
              <c:strCache>
                <c:ptCount val="6"/>
                <c:pt idx="0">
                  <c:v>Oculto (ΣAMP)</c:v>
                </c:pt>
                <c:pt idx="1">
                  <c:v>Insuficiente</c:v>
                </c:pt>
                <c:pt idx="2">
                  <c:v>Regular</c:v>
                </c:pt>
                <c:pt idx="3">
                  <c:v>Bom</c:v>
                </c:pt>
                <c:pt idx="4">
                  <c:v>Muito Bom</c:v>
                </c:pt>
                <c:pt idx="5">
                  <c:v>Excelente</c:v>
                </c:pt>
              </c:strCache>
            </c:strRef>
          </c:cat>
          <c:val>
            <c:numRef>
              <c:f>Plan2!$E$309:$E$314</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0D32-47BE-8B30-265FF68A32CF}"/>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Plan2!$D$318:$D$319</c:f>
              <c:numCache>
                <c:formatCode>#,##0.00</c:formatCode>
                <c:ptCount val="2"/>
                <c:pt idx="0">
                  <c:v>0</c:v>
                </c:pt>
                <c:pt idx="1">
                  <c:v>-1</c:v>
                </c:pt>
              </c:numCache>
            </c:numRef>
          </c:xVal>
          <c:yVal>
            <c:numRef>
              <c:f>Plan2!$E$318:$E$319</c:f>
              <c:numCache>
                <c:formatCode>#,##0.00</c:formatCode>
                <c:ptCount val="2"/>
                <c:pt idx="0">
                  <c:v>0</c:v>
                </c:pt>
                <c:pt idx="1">
                  <c:v>0</c:v>
                </c:pt>
              </c:numCache>
            </c:numRef>
          </c:yVal>
          <c:smooth val="0"/>
          <c:extLst>
            <c:ext xmlns:c16="http://schemas.microsoft.com/office/drawing/2014/chart" uri="{C3380CC4-5D6E-409C-BE32-E72D297353CC}">
              <c16:uniqueId val="{00000008-0D32-47BE-8B30-265FF68A32CF}"/>
            </c:ext>
          </c:extLst>
        </c:ser>
        <c:dLbls>
          <c:showLegendKey val="0"/>
          <c:showVal val="0"/>
          <c:showCatName val="0"/>
          <c:showSerName val="0"/>
          <c:showPercent val="0"/>
          <c:showBubbleSize val="0"/>
        </c:dLbls>
        <c:axId val="146302656"/>
        <c:axId val="146302080"/>
      </c:scatterChart>
      <c:valAx>
        <c:axId val="146302080"/>
        <c:scaling>
          <c:orientation val="minMax"/>
          <c:max val="1.1000000000000001"/>
          <c:min val="-1.1000000000000001"/>
        </c:scaling>
        <c:delete val="1"/>
        <c:axPos val="l"/>
        <c:numFmt formatCode="#,##0.00" sourceLinked="1"/>
        <c:majorTickMark val="out"/>
        <c:minorTickMark val="none"/>
        <c:tickLblPos val="none"/>
        <c:crossAx val="146302656"/>
        <c:crosses val="autoZero"/>
        <c:crossBetween val="midCat"/>
      </c:valAx>
      <c:valAx>
        <c:axId val="146302656"/>
        <c:scaling>
          <c:orientation val="minMax"/>
          <c:max val="1.1000000000000001"/>
          <c:min val="-1.1000000000000001"/>
        </c:scaling>
        <c:delete val="1"/>
        <c:axPos val="t"/>
        <c:numFmt formatCode="#,##0.00" sourceLinked="1"/>
        <c:majorTickMark val="out"/>
        <c:minorTickMark val="none"/>
        <c:tickLblPos val="none"/>
        <c:crossAx val="14630208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XIV - Dos Sistemas de Informática e Telecomunicações</a:t>
            </a:r>
            <a:endParaRPr lang="pt-BR" sz="2000"/>
          </a:p>
        </c:rich>
      </c:tx>
      <c:layout>
        <c:manualLayout>
          <c:xMode val="edge"/>
          <c:yMode val="edge"/>
          <c:x val="0.10330555555555559"/>
          <c:y val="0.57288057288057348"/>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Plan2!$E$331</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F7CC-4FE3-B1DD-2AD71BD8B657}"/>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F7CC-4FE3-B1DD-2AD71BD8B657}"/>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F7CC-4FE3-B1DD-2AD71BD8B657}"/>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F7CC-4FE3-B1DD-2AD71BD8B657}"/>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F7CC-4FE3-B1DD-2AD71BD8B657}"/>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F7CC-4FE3-B1DD-2AD71BD8B657}"/>
              </c:ext>
            </c:extLst>
          </c:dPt>
          <c:cat>
            <c:strRef>
              <c:f>Plan2!$D$10:$D$15</c:f>
              <c:strCache>
                <c:ptCount val="6"/>
                <c:pt idx="0">
                  <c:v>Oculto (ΣAMP)</c:v>
                </c:pt>
                <c:pt idx="1">
                  <c:v>Insuficiente</c:v>
                </c:pt>
                <c:pt idx="2">
                  <c:v>Regular</c:v>
                </c:pt>
                <c:pt idx="3">
                  <c:v>Bom</c:v>
                </c:pt>
                <c:pt idx="4">
                  <c:v>Muito Bom</c:v>
                </c:pt>
                <c:pt idx="5">
                  <c:v>Excelente</c:v>
                </c:pt>
              </c:strCache>
            </c:strRef>
          </c:cat>
          <c:val>
            <c:numRef>
              <c:f>Plan2!$E$332:$E$337</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F7CC-4FE3-B1DD-2AD71BD8B657}"/>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Plan2!$D$341:$D$342</c:f>
              <c:numCache>
                <c:formatCode>#,##0.00</c:formatCode>
                <c:ptCount val="2"/>
                <c:pt idx="0">
                  <c:v>0</c:v>
                </c:pt>
                <c:pt idx="1">
                  <c:v>-1</c:v>
                </c:pt>
              </c:numCache>
            </c:numRef>
          </c:xVal>
          <c:yVal>
            <c:numRef>
              <c:f>Plan2!$E$341:$E$342</c:f>
              <c:numCache>
                <c:formatCode>#,##0.00</c:formatCode>
                <c:ptCount val="2"/>
                <c:pt idx="0">
                  <c:v>0</c:v>
                </c:pt>
                <c:pt idx="1">
                  <c:v>0</c:v>
                </c:pt>
              </c:numCache>
            </c:numRef>
          </c:yVal>
          <c:smooth val="0"/>
          <c:extLst>
            <c:ext xmlns:c16="http://schemas.microsoft.com/office/drawing/2014/chart" uri="{C3380CC4-5D6E-409C-BE32-E72D297353CC}">
              <c16:uniqueId val="{00000008-F7CC-4FE3-B1DD-2AD71BD8B657}"/>
            </c:ext>
          </c:extLst>
        </c:ser>
        <c:dLbls>
          <c:showLegendKey val="0"/>
          <c:showVal val="0"/>
          <c:showCatName val="0"/>
          <c:showSerName val="0"/>
          <c:showPercent val="0"/>
          <c:showBubbleSize val="0"/>
        </c:dLbls>
        <c:axId val="146305536"/>
        <c:axId val="146304960"/>
      </c:scatterChart>
      <c:valAx>
        <c:axId val="146304960"/>
        <c:scaling>
          <c:orientation val="minMax"/>
          <c:max val="1.1000000000000001"/>
          <c:min val="-1.1000000000000001"/>
        </c:scaling>
        <c:delete val="1"/>
        <c:axPos val="l"/>
        <c:numFmt formatCode="#,##0.00" sourceLinked="1"/>
        <c:majorTickMark val="out"/>
        <c:minorTickMark val="none"/>
        <c:tickLblPos val="none"/>
        <c:crossAx val="146305536"/>
        <c:crosses val="autoZero"/>
        <c:crossBetween val="midCat"/>
      </c:valAx>
      <c:valAx>
        <c:axId val="146305536"/>
        <c:scaling>
          <c:orientation val="minMax"/>
          <c:max val="1.1000000000000001"/>
          <c:min val="-1.1000000000000001"/>
        </c:scaling>
        <c:delete val="1"/>
        <c:axPos val="t"/>
        <c:numFmt formatCode="#,##0.00" sourceLinked="1"/>
        <c:majorTickMark val="out"/>
        <c:minorTickMark val="none"/>
        <c:tickLblPos val="none"/>
        <c:crossAx val="14630496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XV - Dos Elementos Facilitadores</a:t>
            </a:r>
            <a:endParaRPr lang="pt-BR" sz="2000"/>
          </a:p>
        </c:rich>
      </c:tx>
      <c:layout>
        <c:manualLayout>
          <c:xMode val="edge"/>
          <c:yMode val="edge"/>
          <c:x val="9.9694444444444572E-2"/>
          <c:y val="0.60060060060060105"/>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Plan2!$E$354</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9230-4703-9F78-C134BC47497D}"/>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9230-4703-9F78-C134BC47497D}"/>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9230-4703-9F78-C134BC47497D}"/>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9230-4703-9F78-C134BC47497D}"/>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9230-4703-9F78-C134BC47497D}"/>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9230-4703-9F78-C134BC47497D}"/>
              </c:ext>
            </c:extLst>
          </c:dPt>
          <c:cat>
            <c:strRef>
              <c:f>Plan2!$D$10:$D$15</c:f>
              <c:strCache>
                <c:ptCount val="6"/>
                <c:pt idx="0">
                  <c:v>Oculto (ΣAMP)</c:v>
                </c:pt>
                <c:pt idx="1">
                  <c:v>Insuficiente</c:v>
                </c:pt>
                <c:pt idx="2">
                  <c:v>Regular</c:v>
                </c:pt>
                <c:pt idx="3">
                  <c:v>Bom</c:v>
                </c:pt>
                <c:pt idx="4">
                  <c:v>Muito Bom</c:v>
                </c:pt>
                <c:pt idx="5">
                  <c:v>Excelente</c:v>
                </c:pt>
              </c:strCache>
            </c:strRef>
          </c:cat>
          <c:val>
            <c:numRef>
              <c:f>Plan2!$E$355:$E$360</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9230-4703-9F78-C134BC47497D}"/>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Plan2!$D$364:$D$365</c:f>
              <c:numCache>
                <c:formatCode>#,##0.00</c:formatCode>
                <c:ptCount val="2"/>
                <c:pt idx="0">
                  <c:v>0</c:v>
                </c:pt>
                <c:pt idx="1">
                  <c:v>-1</c:v>
                </c:pt>
              </c:numCache>
            </c:numRef>
          </c:xVal>
          <c:yVal>
            <c:numRef>
              <c:f>Plan2!$E$364:$E$365</c:f>
              <c:numCache>
                <c:formatCode>#,##0.00</c:formatCode>
                <c:ptCount val="2"/>
                <c:pt idx="0">
                  <c:v>0</c:v>
                </c:pt>
                <c:pt idx="1">
                  <c:v>0</c:v>
                </c:pt>
              </c:numCache>
            </c:numRef>
          </c:yVal>
          <c:smooth val="0"/>
          <c:extLst>
            <c:ext xmlns:c16="http://schemas.microsoft.com/office/drawing/2014/chart" uri="{C3380CC4-5D6E-409C-BE32-E72D297353CC}">
              <c16:uniqueId val="{00000008-9230-4703-9F78-C134BC47497D}"/>
            </c:ext>
          </c:extLst>
        </c:ser>
        <c:dLbls>
          <c:showLegendKey val="0"/>
          <c:showVal val="0"/>
          <c:showCatName val="0"/>
          <c:showSerName val="0"/>
          <c:showPercent val="0"/>
          <c:showBubbleSize val="0"/>
        </c:dLbls>
        <c:axId val="146308416"/>
        <c:axId val="146307840"/>
      </c:scatterChart>
      <c:valAx>
        <c:axId val="146307840"/>
        <c:scaling>
          <c:orientation val="minMax"/>
          <c:max val="1.1000000000000001"/>
          <c:min val="-1.1000000000000001"/>
        </c:scaling>
        <c:delete val="1"/>
        <c:axPos val="l"/>
        <c:numFmt formatCode="#,##0.00" sourceLinked="1"/>
        <c:majorTickMark val="out"/>
        <c:minorTickMark val="none"/>
        <c:tickLblPos val="none"/>
        <c:crossAx val="146308416"/>
        <c:crosses val="autoZero"/>
        <c:crossBetween val="midCat"/>
      </c:valAx>
      <c:valAx>
        <c:axId val="146308416"/>
        <c:scaling>
          <c:orientation val="minMax"/>
          <c:max val="1.1000000000000001"/>
          <c:min val="-1.1000000000000001"/>
        </c:scaling>
        <c:delete val="1"/>
        <c:axPos val="t"/>
        <c:numFmt formatCode="#,##0.00" sourceLinked="1"/>
        <c:majorTickMark val="out"/>
        <c:minorTickMark val="none"/>
        <c:tickLblPos val="none"/>
        <c:crossAx val="14630784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XIII - Do Registro e Controle Operacional</a:t>
            </a:r>
            <a:endParaRPr lang="pt-BR" sz="1050">
              <a:solidFill>
                <a:sysClr val="windowText" lastClr="000000"/>
              </a:solidFill>
            </a:endParaRPr>
          </a:p>
        </c:rich>
      </c:tx>
      <c:layout>
        <c:manualLayout>
          <c:xMode val="edge"/>
          <c:yMode val="edge"/>
          <c:x val="0.12501608240857556"/>
          <c:y val="0.6110202091347456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Plan2!$E$308</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6607-421C-B9EE-178285FF5141}"/>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6607-421C-B9EE-178285FF5141}"/>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6607-421C-B9EE-178285FF5141}"/>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6607-421C-B9EE-178285FF5141}"/>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6607-421C-B9EE-178285FF5141}"/>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607-421C-B9EE-178285FF5141}"/>
              </c:ext>
            </c:extLst>
          </c:dPt>
          <c:cat>
            <c:strRef>
              <c:f>Plan2!$D$10:$D$15</c:f>
              <c:strCache>
                <c:ptCount val="6"/>
                <c:pt idx="0">
                  <c:v>Oculto (ΣAMP)</c:v>
                </c:pt>
                <c:pt idx="1">
                  <c:v>Insuficiente</c:v>
                </c:pt>
                <c:pt idx="2">
                  <c:v>Regular</c:v>
                </c:pt>
                <c:pt idx="3">
                  <c:v>Bom</c:v>
                </c:pt>
                <c:pt idx="4">
                  <c:v>Muito Bom</c:v>
                </c:pt>
                <c:pt idx="5">
                  <c:v>Excelente</c:v>
                </c:pt>
              </c:strCache>
            </c:strRef>
          </c:cat>
          <c:val>
            <c:numRef>
              <c:f>Plan2!$E$309:$E$314</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6607-421C-B9EE-178285FF5141}"/>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Plan2!$D$318:$D$319</c:f>
              <c:numCache>
                <c:formatCode>#,##0.00</c:formatCode>
                <c:ptCount val="2"/>
                <c:pt idx="0">
                  <c:v>0</c:v>
                </c:pt>
                <c:pt idx="1">
                  <c:v>-1</c:v>
                </c:pt>
              </c:numCache>
            </c:numRef>
          </c:xVal>
          <c:yVal>
            <c:numRef>
              <c:f>Plan2!$E$318:$E$319</c:f>
              <c:numCache>
                <c:formatCode>#,##0.00</c:formatCode>
                <c:ptCount val="2"/>
                <c:pt idx="0">
                  <c:v>0</c:v>
                </c:pt>
                <c:pt idx="1">
                  <c:v>0</c:v>
                </c:pt>
              </c:numCache>
            </c:numRef>
          </c:yVal>
          <c:smooth val="0"/>
          <c:extLst>
            <c:ext xmlns:c16="http://schemas.microsoft.com/office/drawing/2014/chart" uri="{C3380CC4-5D6E-409C-BE32-E72D297353CC}">
              <c16:uniqueId val="{00000008-6607-421C-B9EE-178285FF5141}"/>
            </c:ext>
          </c:extLst>
        </c:ser>
        <c:dLbls>
          <c:showLegendKey val="0"/>
          <c:showVal val="0"/>
          <c:showCatName val="0"/>
          <c:showSerName val="0"/>
          <c:showPercent val="0"/>
          <c:showBubbleSize val="0"/>
        </c:dLbls>
        <c:axId val="139046272"/>
        <c:axId val="139045696"/>
      </c:scatterChart>
      <c:valAx>
        <c:axId val="139045696"/>
        <c:scaling>
          <c:orientation val="minMax"/>
          <c:max val="1.1000000000000001"/>
          <c:min val="-1.1000000000000001"/>
        </c:scaling>
        <c:delete val="1"/>
        <c:axPos val="l"/>
        <c:numFmt formatCode="#,##0.00" sourceLinked="1"/>
        <c:majorTickMark val="out"/>
        <c:minorTickMark val="none"/>
        <c:tickLblPos val="none"/>
        <c:crossAx val="139046272"/>
        <c:crosses val="autoZero"/>
        <c:crossBetween val="midCat"/>
      </c:valAx>
      <c:valAx>
        <c:axId val="139046272"/>
        <c:scaling>
          <c:orientation val="minMax"/>
          <c:max val="1.1000000000000001"/>
          <c:min val="-1.1000000000000001"/>
        </c:scaling>
        <c:delete val="1"/>
        <c:axPos val="t"/>
        <c:numFmt formatCode="#,##0.00" sourceLinked="1"/>
        <c:majorTickMark val="out"/>
        <c:minorTickMark val="none"/>
        <c:tickLblPos val="none"/>
        <c:crossAx val="13904569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XIV - Dos Sistemas de Inform. e Telecom.</a:t>
            </a:r>
            <a:endParaRPr lang="pt-BR" sz="1050">
              <a:solidFill>
                <a:sysClr val="windowText" lastClr="000000"/>
              </a:solidFill>
            </a:endParaRPr>
          </a:p>
        </c:rich>
      </c:tx>
      <c:layout>
        <c:manualLayout>
          <c:xMode val="edge"/>
          <c:yMode val="edge"/>
          <c:x val="0.12704408570003151"/>
          <c:y val="0.58763999721360072"/>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Plan2!$E$331</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523A-40BD-B308-2141781F6CDF}"/>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523A-40BD-B308-2141781F6CDF}"/>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523A-40BD-B308-2141781F6CDF}"/>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523A-40BD-B308-2141781F6CDF}"/>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523A-40BD-B308-2141781F6CDF}"/>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23A-40BD-B308-2141781F6CDF}"/>
              </c:ext>
            </c:extLst>
          </c:dPt>
          <c:cat>
            <c:strRef>
              <c:f>Plan2!$D$10:$D$15</c:f>
              <c:strCache>
                <c:ptCount val="6"/>
                <c:pt idx="0">
                  <c:v>Oculto (ΣAMP)</c:v>
                </c:pt>
                <c:pt idx="1">
                  <c:v>Insuficiente</c:v>
                </c:pt>
                <c:pt idx="2">
                  <c:v>Regular</c:v>
                </c:pt>
                <c:pt idx="3">
                  <c:v>Bom</c:v>
                </c:pt>
                <c:pt idx="4">
                  <c:v>Muito Bom</c:v>
                </c:pt>
                <c:pt idx="5">
                  <c:v>Excelente</c:v>
                </c:pt>
              </c:strCache>
            </c:strRef>
          </c:cat>
          <c:val>
            <c:numRef>
              <c:f>Plan2!$E$332:$E$337</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523A-40BD-B308-2141781F6CDF}"/>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Plan2!$D$341:$D$342</c:f>
              <c:numCache>
                <c:formatCode>#,##0.00</c:formatCode>
                <c:ptCount val="2"/>
                <c:pt idx="0">
                  <c:v>0</c:v>
                </c:pt>
                <c:pt idx="1">
                  <c:v>-1</c:v>
                </c:pt>
              </c:numCache>
            </c:numRef>
          </c:xVal>
          <c:yVal>
            <c:numRef>
              <c:f>Plan2!$E$341:$E$342</c:f>
              <c:numCache>
                <c:formatCode>#,##0.00</c:formatCode>
                <c:ptCount val="2"/>
                <c:pt idx="0">
                  <c:v>0</c:v>
                </c:pt>
                <c:pt idx="1">
                  <c:v>0</c:v>
                </c:pt>
              </c:numCache>
            </c:numRef>
          </c:yVal>
          <c:smooth val="0"/>
          <c:extLst>
            <c:ext xmlns:c16="http://schemas.microsoft.com/office/drawing/2014/chart" uri="{C3380CC4-5D6E-409C-BE32-E72D297353CC}">
              <c16:uniqueId val="{00000008-523A-40BD-B308-2141781F6CDF}"/>
            </c:ext>
          </c:extLst>
        </c:ser>
        <c:dLbls>
          <c:showLegendKey val="0"/>
          <c:showVal val="0"/>
          <c:showCatName val="0"/>
          <c:showSerName val="0"/>
          <c:showPercent val="0"/>
          <c:showBubbleSize val="0"/>
        </c:dLbls>
        <c:axId val="139049152"/>
        <c:axId val="139048576"/>
      </c:scatterChart>
      <c:valAx>
        <c:axId val="139048576"/>
        <c:scaling>
          <c:orientation val="minMax"/>
          <c:max val="1.1000000000000001"/>
          <c:min val="-1.1000000000000001"/>
        </c:scaling>
        <c:delete val="1"/>
        <c:axPos val="l"/>
        <c:numFmt formatCode="#,##0.00" sourceLinked="1"/>
        <c:majorTickMark val="out"/>
        <c:minorTickMark val="none"/>
        <c:tickLblPos val="none"/>
        <c:crossAx val="139049152"/>
        <c:crosses val="autoZero"/>
        <c:crossBetween val="midCat"/>
      </c:valAx>
      <c:valAx>
        <c:axId val="139049152"/>
        <c:scaling>
          <c:orientation val="minMax"/>
          <c:max val="1.1000000000000001"/>
          <c:min val="-1.1000000000000001"/>
        </c:scaling>
        <c:delete val="1"/>
        <c:axPos val="t"/>
        <c:numFmt formatCode="#,##0.00" sourceLinked="1"/>
        <c:majorTickMark val="out"/>
        <c:minorTickMark val="none"/>
        <c:tickLblPos val="none"/>
        <c:crossAx val="13904857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00">
                <a:solidFill>
                  <a:sysClr val="windowText" lastClr="000000"/>
                </a:solidFill>
                <a:latin typeface="+mn-lt"/>
                <a:ea typeface="+mn-ea"/>
                <a:cs typeface="+mn-cs"/>
              </a:rPr>
              <a:t>XV - Dos Elementos Facilitadores</a:t>
            </a:r>
            <a:endParaRPr lang="pt-BR" sz="1000">
              <a:solidFill>
                <a:sysClr val="windowText" lastClr="000000"/>
              </a:solidFill>
            </a:endParaRPr>
          </a:p>
        </c:rich>
      </c:tx>
      <c:layout>
        <c:manualLayout>
          <c:xMode val="edge"/>
          <c:yMode val="edge"/>
          <c:x val="0.2351396230746233"/>
          <c:y val="0.61043042128809089"/>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Plan2!$E$354</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64CC-4C73-8CC7-9A30B820FC12}"/>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64CC-4C73-8CC7-9A30B820FC12}"/>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64CC-4C73-8CC7-9A30B820FC12}"/>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64CC-4C73-8CC7-9A30B820FC12}"/>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64CC-4C73-8CC7-9A30B820FC12}"/>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4CC-4C73-8CC7-9A30B820FC12}"/>
              </c:ext>
            </c:extLst>
          </c:dPt>
          <c:cat>
            <c:strRef>
              <c:f>Plan2!$D$10:$D$15</c:f>
              <c:strCache>
                <c:ptCount val="6"/>
                <c:pt idx="0">
                  <c:v>Oculto (ΣAMP)</c:v>
                </c:pt>
                <c:pt idx="1">
                  <c:v>Insuficiente</c:v>
                </c:pt>
                <c:pt idx="2">
                  <c:v>Regular</c:v>
                </c:pt>
                <c:pt idx="3">
                  <c:v>Bom</c:v>
                </c:pt>
                <c:pt idx="4">
                  <c:v>Muito Bom</c:v>
                </c:pt>
                <c:pt idx="5">
                  <c:v>Excelente</c:v>
                </c:pt>
              </c:strCache>
            </c:strRef>
          </c:cat>
          <c:val>
            <c:numRef>
              <c:f>Plan2!$E$355:$E$360</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64CC-4C73-8CC7-9A30B820FC12}"/>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Plan2!$D$364:$D$365</c:f>
              <c:numCache>
                <c:formatCode>#,##0.00</c:formatCode>
                <c:ptCount val="2"/>
                <c:pt idx="0">
                  <c:v>0</c:v>
                </c:pt>
                <c:pt idx="1">
                  <c:v>-1</c:v>
                </c:pt>
              </c:numCache>
            </c:numRef>
          </c:xVal>
          <c:yVal>
            <c:numRef>
              <c:f>Plan2!$E$364:$E$365</c:f>
              <c:numCache>
                <c:formatCode>#,##0.00</c:formatCode>
                <c:ptCount val="2"/>
                <c:pt idx="0">
                  <c:v>0</c:v>
                </c:pt>
                <c:pt idx="1">
                  <c:v>0</c:v>
                </c:pt>
              </c:numCache>
            </c:numRef>
          </c:yVal>
          <c:smooth val="0"/>
          <c:extLst>
            <c:ext xmlns:c16="http://schemas.microsoft.com/office/drawing/2014/chart" uri="{C3380CC4-5D6E-409C-BE32-E72D297353CC}">
              <c16:uniqueId val="{00000008-64CC-4C73-8CC7-9A30B820FC12}"/>
            </c:ext>
          </c:extLst>
        </c:ser>
        <c:dLbls>
          <c:showLegendKey val="0"/>
          <c:showVal val="0"/>
          <c:showCatName val="0"/>
          <c:showSerName val="0"/>
          <c:showPercent val="0"/>
          <c:showBubbleSize val="0"/>
        </c:dLbls>
        <c:axId val="142288000"/>
        <c:axId val="142287424"/>
      </c:scatterChart>
      <c:valAx>
        <c:axId val="142287424"/>
        <c:scaling>
          <c:orientation val="minMax"/>
          <c:max val="1.1000000000000001"/>
          <c:min val="-1.1000000000000001"/>
        </c:scaling>
        <c:delete val="1"/>
        <c:axPos val="l"/>
        <c:numFmt formatCode="#,##0.00" sourceLinked="1"/>
        <c:majorTickMark val="out"/>
        <c:minorTickMark val="none"/>
        <c:tickLblPos val="none"/>
        <c:crossAx val="142288000"/>
        <c:crosses val="autoZero"/>
        <c:crossBetween val="midCat"/>
      </c:valAx>
      <c:valAx>
        <c:axId val="142288000"/>
        <c:scaling>
          <c:orientation val="minMax"/>
          <c:max val="1.1000000000000001"/>
          <c:min val="-1.1000000000000001"/>
        </c:scaling>
        <c:delete val="1"/>
        <c:axPos val="t"/>
        <c:numFmt formatCode="#,##0.00" sourceLinked="1"/>
        <c:majorTickMark val="out"/>
        <c:minorTickMark val="none"/>
        <c:tickLblPos val="none"/>
        <c:crossAx val="142287424"/>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a:pPr>
            <a:r>
              <a:rPr lang="pt-BR" sz="2800" b="1" cap="none" spc="50">
                <a:ln w="12700" cmpd="sng">
                  <a:solidFill>
                    <a:schemeClr val="accent6">
                      <a:satMod val="120000"/>
                      <a:shade val="80000"/>
                    </a:schemeClr>
                  </a:solidFill>
                  <a:prstDash val="solid"/>
                </a:ln>
                <a:solidFill>
                  <a:schemeClr val="accent6">
                    <a:tint val="1000"/>
                  </a:schemeClr>
                </a:solidFill>
                <a:effectLst>
                  <a:glow rad="53100">
                    <a:schemeClr val="accent6">
                      <a:satMod val="180000"/>
                      <a:alpha val="30000"/>
                    </a:schemeClr>
                  </a:glow>
                </a:effectLst>
              </a:rPr>
              <a:t>Resultado Final</a:t>
            </a:r>
          </a:p>
        </c:rich>
      </c:tx>
      <c:layout>
        <c:manualLayout>
          <c:xMode val="edge"/>
          <c:yMode val="edge"/>
          <c:x val="0.32285125363949907"/>
          <c:y val="0.58129767741296456"/>
        </c:manualLayout>
      </c:layout>
      <c:overlay val="1"/>
    </c:title>
    <c:autoTitleDeleted val="0"/>
    <c:plotArea>
      <c:layout>
        <c:manualLayout>
          <c:layoutTarget val="inner"/>
          <c:xMode val="edge"/>
          <c:yMode val="edge"/>
          <c:x val="0.24958579549765533"/>
          <c:y val="4.8639917931256514E-2"/>
          <c:w val="0.5450044252106786"/>
          <c:h val="0.91196017337749624"/>
        </c:manualLayout>
      </c:layout>
      <c:doughnutChart>
        <c:varyColors val="1"/>
        <c:ser>
          <c:idx val="0"/>
          <c:order val="0"/>
          <c:tx>
            <c:strRef>
              <c:f>Plan2!$E$9</c:f>
              <c:strCache>
                <c:ptCount val="1"/>
                <c:pt idx="0">
                  <c:v> Amplitude </c:v>
                </c:pt>
              </c:strCache>
            </c:strRef>
          </c:tx>
          <c:dPt>
            <c:idx val="0"/>
            <c:bubble3D val="0"/>
            <c:spPr>
              <a:noFill/>
            </c:spPr>
            <c:extLst>
              <c:ext xmlns:c16="http://schemas.microsoft.com/office/drawing/2014/chart" uri="{C3380CC4-5D6E-409C-BE32-E72D297353CC}">
                <c16:uniqueId val="{00000000-A405-4D6D-8790-E7DA321ADA26}"/>
              </c:ext>
            </c:extLst>
          </c:dPt>
          <c:dPt>
            <c:idx val="1"/>
            <c:bubble3D val="0"/>
            <c:spPr>
              <a:solidFill>
                <a:srgbClr val="FF0000"/>
              </a:solidFill>
            </c:spPr>
            <c:extLst>
              <c:ext xmlns:c16="http://schemas.microsoft.com/office/drawing/2014/chart" uri="{C3380CC4-5D6E-409C-BE32-E72D297353CC}">
                <c16:uniqueId val="{00000001-A405-4D6D-8790-E7DA321ADA26}"/>
              </c:ext>
            </c:extLst>
          </c:dPt>
          <c:dPt>
            <c:idx val="2"/>
            <c:bubble3D val="0"/>
            <c:spPr>
              <a:solidFill>
                <a:srgbClr val="FFFF00"/>
              </a:solidFill>
            </c:spPr>
            <c:extLst>
              <c:ext xmlns:c16="http://schemas.microsoft.com/office/drawing/2014/chart" uri="{C3380CC4-5D6E-409C-BE32-E72D297353CC}">
                <c16:uniqueId val="{00000002-A405-4D6D-8790-E7DA321ADA26}"/>
              </c:ext>
            </c:extLst>
          </c:dPt>
          <c:dPt>
            <c:idx val="3"/>
            <c:bubble3D val="0"/>
            <c:spPr>
              <a:solidFill>
                <a:srgbClr val="99CC00"/>
              </a:solidFill>
            </c:spPr>
            <c:extLst>
              <c:ext xmlns:c16="http://schemas.microsoft.com/office/drawing/2014/chart" uri="{C3380CC4-5D6E-409C-BE32-E72D297353CC}">
                <c16:uniqueId val="{00000003-A405-4D6D-8790-E7DA321ADA26}"/>
              </c:ext>
            </c:extLst>
          </c:dPt>
          <c:dPt>
            <c:idx val="4"/>
            <c:bubble3D val="0"/>
            <c:spPr>
              <a:solidFill>
                <a:srgbClr val="008000"/>
              </a:solidFill>
            </c:spPr>
            <c:extLst>
              <c:ext xmlns:c16="http://schemas.microsoft.com/office/drawing/2014/chart" uri="{C3380CC4-5D6E-409C-BE32-E72D297353CC}">
                <c16:uniqueId val="{00000004-A405-4D6D-8790-E7DA321ADA26}"/>
              </c:ext>
            </c:extLst>
          </c:dPt>
          <c:dPt>
            <c:idx val="5"/>
            <c:bubble3D val="0"/>
            <c:spPr>
              <a:solidFill>
                <a:srgbClr val="0066CC"/>
              </a:solidFill>
            </c:spPr>
            <c:extLst>
              <c:ext xmlns:c16="http://schemas.microsoft.com/office/drawing/2014/chart" uri="{C3380CC4-5D6E-409C-BE32-E72D297353CC}">
                <c16:uniqueId val="{00000005-A405-4D6D-8790-E7DA321ADA26}"/>
              </c:ext>
            </c:extLst>
          </c:dPt>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A405-4D6D-8790-E7DA321ADA26}"/>
            </c:ext>
          </c:extLst>
        </c:ser>
        <c:dLbls>
          <c:showLegendKey val="0"/>
          <c:showVal val="0"/>
          <c:showCatName val="0"/>
          <c:showSerName val="0"/>
          <c:showPercent val="0"/>
          <c:showBubbleSize val="0"/>
          <c:showLeaderLines val="0"/>
        </c:dLbls>
        <c:firstSliceAng val="90"/>
        <c:holeSize val="50"/>
      </c:doughnutChart>
      <c:scatterChart>
        <c:scatterStyle val="lineMarker"/>
        <c:varyColors val="0"/>
        <c:ser>
          <c:idx val="1"/>
          <c:order val="1"/>
          <c:tx>
            <c:v>Ponteiro</c:v>
          </c:tx>
          <c:marker>
            <c:symbol val="none"/>
          </c:marker>
          <c:dPt>
            <c:idx val="0"/>
            <c:bubble3D val="0"/>
            <c:spPr>
              <a:ln w="47625">
                <a:headEnd type="oval"/>
                <a:tailEnd type="stealth"/>
              </a:ln>
            </c:spPr>
            <c:extLst>
              <c:ext xmlns:c16="http://schemas.microsoft.com/office/drawing/2014/chart" uri="{C3380CC4-5D6E-409C-BE32-E72D297353CC}">
                <c16:uniqueId val="{00000007-A405-4D6D-8790-E7DA321ADA26}"/>
              </c:ext>
            </c:extLst>
          </c:dPt>
          <c:dPt>
            <c:idx val="1"/>
            <c:bubble3D val="0"/>
            <c:spPr>
              <a:ln w="127000" cap="rnd" cmpd="dbl">
                <a:solidFill>
                  <a:srgbClr val="FF4600"/>
                </a:solidFill>
                <a:prstDash val="lgDashDot"/>
                <a:round/>
                <a:headEnd type="oval" w="med" len="med"/>
                <a:tailEnd type="stealth" w="med" len="med"/>
              </a:ln>
            </c:spPr>
            <c:extLst>
              <c:ext xmlns:c16="http://schemas.microsoft.com/office/drawing/2014/chart" uri="{C3380CC4-5D6E-409C-BE32-E72D297353CC}">
                <c16:uniqueId val="{00000008-A405-4D6D-8790-E7DA321ADA26}"/>
              </c:ext>
            </c:extLst>
          </c:dPt>
          <c:xVal>
            <c:numRef>
              <c:f>Plan2!$D$19:$D$20</c:f>
              <c:numCache>
                <c:formatCode>#,##0.00</c:formatCode>
                <c:ptCount val="2"/>
                <c:pt idx="0">
                  <c:v>0</c:v>
                </c:pt>
                <c:pt idx="1">
                  <c:v>-1</c:v>
                </c:pt>
              </c:numCache>
            </c:numRef>
          </c:xVal>
          <c:yVal>
            <c:numRef>
              <c:f>Plan2!$E$19:$E$20</c:f>
              <c:numCache>
                <c:formatCode>#,##0.00</c:formatCode>
                <c:ptCount val="2"/>
                <c:pt idx="0">
                  <c:v>0</c:v>
                </c:pt>
                <c:pt idx="1">
                  <c:v>0</c:v>
                </c:pt>
              </c:numCache>
            </c:numRef>
          </c:yVal>
          <c:smooth val="1"/>
          <c:extLst>
            <c:ext xmlns:c16="http://schemas.microsoft.com/office/drawing/2014/chart" uri="{C3380CC4-5D6E-409C-BE32-E72D297353CC}">
              <c16:uniqueId val="{00000009-A405-4D6D-8790-E7DA321ADA26}"/>
            </c:ext>
          </c:extLst>
        </c:ser>
        <c:dLbls>
          <c:showLegendKey val="0"/>
          <c:showVal val="0"/>
          <c:showCatName val="0"/>
          <c:showSerName val="0"/>
          <c:showPercent val="0"/>
          <c:showBubbleSize val="0"/>
        </c:dLbls>
        <c:axId val="142290880"/>
        <c:axId val="142290304"/>
      </c:scatterChart>
      <c:valAx>
        <c:axId val="142290304"/>
        <c:scaling>
          <c:orientation val="minMax"/>
          <c:max val="1.1000000000000001"/>
          <c:min val="-1.1000000000000001"/>
        </c:scaling>
        <c:delete val="1"/>
        <c:axPos val="l"/>
        <c:numFmt formatCode="#,##0.00" sourceLinked="1"/>
        <c:majorTickMark val="out"/>
        <c:minorTickMark val="none"/>
        <c:tickLblPos val="none"/>
        <c:crossAx val="142290880"/>
        <c:crosses val="autoZero"/>
        <c:crossBetween val="midCat"/>
      </c:valAx>
      <c:valAx>
        <c:axId val="142290880"/>
        <c:scaling>
          <c:orientation val="minMax"/>
          <c:max val="1.1000000000000001"/>
          <c:min val="-1.1000000000000001"/>
        </c:scaling>
        <c:delete val="1"/>
        <c:axPos val="t"/>
        <c:numFmt formatCode="#,##0.00" sourceLinked="1"/>
        <c:majorTickMark val="out"/>
        <c:minorTickMark val="none"/>
        <c:tickLblPos val="none"/>
        <c:crossAx val="142290304"/>
        <c:crosses val="max"/>
        <c:crossBetween val="midCat"/>
      </c:valAx>
      <c:spPr>
        <a:solidFill>
          <a:schemeClr val="tx1"/>
        </a:solidFill>
      </c:spPr>
    </c:plotArea>
    <c:plotVisOnly val="1"/>
    <c:dispBlanksAs val="gap"/>
    <c:showDLblsOverMax val="0"/>
  </c:chart>
  <c:printSettings>
    <c:headerFooter/>
    <c:pageMargins b="0.78740157499999996" l="0.511811024" r="0.511811024" t="0.78740157499999996" header="0.31496062000000036" footer="0.31496062000000036"/>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solidFill>
                  <a:schemeClr val="lt1"/>
                </a:solidFill>
                <a:latin typeface="+mn-lt"/>
                <a:ea typeface="+mn-ea"/>
                <a:cs typeface="+mn-cs"/>
              </a:defRPr>
            </a:pPr>
            <a:r>
              <a:rPr lang="pt-BR" sz="1050">
                <a:solidFill>
                  <a:sysClr val="windowText" lastClr="000000"/>
                </a:solidFill>
                <a:latin typeface="+mn-lt"/>
                <a:ea typeface="+mn-ea"/>
                <a:cs typeface="+mn-cs"/>
              </a:rPr>
              <a:t>I - Da Recepção</a:t>
            </a:r>
            <a:endParaRPr lang="pt-BR" sz="1050">
              <a:solidFill>
                <a:sysClr val="windowText" lastClr="000000"/>
              </a:solidFill>
            </a:endParaRPr>
          </a:p>
        </c:rich>
      </c:tx>
      <c:layout>
        <c:manualLayout>
          <c:xMode val="edge"/>
          <c:yMode val="edge"/>
          <c:x val="0.2674448766630273"/>
          <c:y val="0.677606206074906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Plan2!$E$32</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1861-4961-BA9C-5518797F0748}"/>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1861-4961-BA9C-5518797F0748}"/>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1861-4961-BA9C-5518797F0748}"/>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1861-4961-BA9C-5518797F0748}"/>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1861-4961-BA9C-5518797F0748}"/>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1861-4961-BA9C-5518797F0748}"/>
              </c:ext>
            </c:extLst>
          </c:dPt>
          <c:cat>
            <c:strRef>
              <c:f>Plan2!$D$10:$D$15</c:f>
              <c:strCache>
                <c:ptCount val="6"/>
                <c:pt idx="0">
                  <c:v>Oculto (ΣAMP)</c:v>
                </c:pt>
                <c:pt idx="1">
                  <c:v>Insuficiente</c:v>
                </c:pt>
                <c:pt idx="2">
                  <c:v>Regular</c:v>
                </c:pt>
                <c:pt idx="3">
                  <c:v>Bom</c:v>
                </c:pt>
                <c:pt idx="4">
                  <c:v>Muito Bom</c:v>
                </c:pt>
                <c:pt idx="5">
                  <c:v>Excelente</c:v>
                </c:pt>
              </c:strCache>
            </c:strRef>
          </c:cat>
          <c:val>
            <c:numRef>
              <c:f>Plan2!$E$33:$E$38</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1861-4961-BA9C-5518797F0748}"/>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Plan2!$D$42:$D$43</c:f>
              <c:numCache>
                <c:formatCode>#,##0.00</c:formatCode>
                <c:ptCount val="2"/>
                <c:pt idx="0">
                  <c:v>0</c:v>
                </c:pt>
                <c:pt idx="1">
                  <c:v>-1</c:v>
                </c:pt>
              </c:numCache>
            </c:numRef>
          </c:xVal>
          <c:yVal>
            <c:numRef>
              <c:f>Plan2!$E$42:$E$43</c:f>
              <c:numCache>
                <c:formatCode>#,##0.00</c:formatCode>
                <c:ptCount val="2"/>
                <c:pt idx="0">
                  <c:v>0</c:v>
                </c:pt>
                <c:pt idx="1">
                  <c:v>0</c:v>
                </c:pt>
              </c:numCache>
            </c:numRef>
          </c:yVal>
          <c:smooth val="0"/>
          <c:extLst>
            <c:ext xmlns:c16="http://schemas.microsoft.com/office/drawing/2014/chart" uri="{C3380CC4-5D6E-409C-BE32-E72D297353CC}">
              <c16:uniqueId val="{00000008-1861-4961-BA9C-5518797F0748}"/>
            </c:ext>
          </c:extLst>
        </c:ser>
        <c:dLbls>
          <c:showLegendKey val="0"/>
          <c:showVal val="0"/>
          <c:showCatName val="0"/>
          <c:showSerName val="0"/>
          <c:showPercent val="0"/>
          <c:showBubbleSize val="0"/>
        </c:dLbls>
        <c:axId val="142293760"/>
        <c:axId val="142293184"/>
      </c:scatterChart>
      <c:valAx>
        <c:axId val="142293184"/>
        <c:scaling>
          <c:orientation val="minMax"/>
          <c:max val="1.1000000000000001"/>
          <c:min val="-1.1000000000000001"/>
        </c:scaling>
        <c:delete val="1"/>
        <c:axPos val="l"/>
        <c:numFmt formatCode="#,##0.00" sourceLinked="1"/>
        <c:majorTickMark val="out"/>
        <c:minorTickMark val="none"/>
        <c:tickLblPos val="none"/>
        <c:crossAx val="142293760"/>
        <c:crosses val="autoZero"/>
        <c:crossBetween val="midCat"/>
      </c:valAx>
      <c:valAx>
        <c:axId val="142293760"/>
        <c:scaling>
          <c:orientation val="minMax"/>
          <c:max val="1.1000000000000001"/>
          <c:min val="-1.1000000000000001"/>
        </c:scaling>
        <c:delete val="1"/>
        <c:axPos val="t"/>
        <c:numFmt formatCode="#,##0.00" sourceLinked="1"/>
        <c:majorTickMark val="out"/>
        <c:minorTickMark val="none"/>
        <c:tickLblPos val="none"/>
        <c:crossAx val="142293184"/>
        <c:crosses val="max"/>
        <c:crossBetween val="midCat"/>
      </c:valAx>
      <c:spPr>
        <a:noFill/>
        <a:ln>
          <a:noFill/>
        </a:ln>
        <a:effectLst/>
      </c:spPr>
    </c:plotArea>
    <c:plotVisOnly val="1"/>
    <c:dispBlanksAs val="gap"/>
    <c:showDLblsOverMax val="0"/>
  </c:chart>
  <c:spPr>
    <a:solidFill>
      <a:schemeClr val="bg1"/>
    </a:solidFill>
    <a:ln w="25400">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II</a:t>
            </a:r>
            <a:r>
              <a:rPr lang="pt-BR" sz="1050" baseline="0">
                <a:solidFill>
                  <a:sysClr val="windowText" lastClr="000000"/>
                </a:solidFill>
                <a:latin typeface="+mn-lt"/>
                <a:ea typeface="+mn-ea"/>
                <a:cs typeface="+mn-cs"/>
              </a:rPr>
              <a:t> - Da Exposição do Comandante da OBM</a:t>
            </a:r>
            <a:endParaRPr lang="pt-BR" sz="1050">
              <a:solidFill>
                <a:sysClr val="windowText" lastClr="000000"/>
              </a:solidFill>
            </a:endParaRPr>
          </a:p>
        </c:rich>
      </c:tx>
      <c:layout>
        <c:manualLayout>
          <c:xMode val="edge"/>
          <c:yMode val="edge"/>
          <c:x val="0.18883786014802889"/>
          <c:y val="0.60337833643699612"/>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Plan2!$E$55</c:f>
              <c:strCache>
                <c:ptCount val="1"/>
                <c:pt idx="0">
                  <c:v> Amplitude </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0-1905-4E9B-A557-1D82E14CCE36}"/>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1905-4E9B-A557-1D82E14CCE36}"/>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1905-4E9B-A557-1D82E14CCE36}"/>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1905-4E9B-A557-1D82E14CCE36}"/>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1905-4E9B-A557-1D82E14CCE36}"/>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1905-4E9B-A557-1D82E14CCE36}"/>
              </c:ext>
            </c:extLst>
          </c:dPt>
          <c:cat>
            <c:strRef>
              <c:f>Plan2!$D$10:$D$15</c:f>
              <c:strCache>
                <c:ptCount val="6"/>
                <c:pt idx="0">
                  <c:v>Oculto (ΣAMP)</c:v>
                </c:pt>
                <c:pt idx="1">
                  <c:v>Insuficiente</c:v>
                </c:pt>
                <c:pt idx="2">
                  <c:v>Regular</c:v>
                </c:pt>
                <c:pt idx="3">
                  <c:v>Bom</c:v>
                </c:pt>
                <c:pt idx="4">
                  <c:v>Muito Bom</c:v>
                </c:pt>
                <c:pt idx="5">
                  <c:v>Excelente</c:v>
                </c:pt>
              </c:strCache>
            </c:strRef>
          </c:cat>
          <c:val>
            <c:numRef>
              <c:f>Plan2!$E$56:$E$61</c:f>
              <c:numCache>
                <c:formatCode>0%</c:formatCode>
                <c:ptCount val="6"/>
                <c:pt idx="0">
                  <c:v>1</c:v>
                </c:pt>
                <c:pt idx="1">
                  <c:v>0.5</c:v>
                </c:pt>
                <c:pt idx="2">
                  <c:v>0.15</c:v>
                </c:pt>
                <c:pt idx="3">
                  <c:v>0.15</c:v>
                </c:pt>
                <c:pt idx="4">
                  <c:v>0.1</c:v>
                </c:pt>
                <c:pt idx="5">
                  <c:v>0.1</c:v>
                </c:pt>
              </c:numCache>
            </c:numRef>
          </c:val>
          <c:extLst>
            <c:ext xmlns:c16="http://schemas.microsoft.com/office/drawing/2014/chart" uri="{C3380CC4-5D6E-409C-BE32-E72D297353CC}">
              <c16:uniqueId val="{00000006-1905-4E9B-A557-1D82E14CCE36}"/>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Plan2!$D$65:$D$66</c:f>
              <c:numCache>
                <c:formatCode>#,##0.00</c:formatCode>
                <c:ptCount val="2"/>
                <c:pt idx="0">
                  <c:v>0</c:v>
                </c:pt>
                <c:pt idx="1">
                  <c:v>-1</c:v>
                </c:pt>
              </c:numCache>
            </c:numRef>
          </c:xVal>
          <c:yVal>
            <c:numRef>
              <c:f>Plan2!$E$65:$E$66</c:f>
              <c:numCache>
                <c:formatCode>#,##0.00</c:formatCode>
                <c:ptCount val="2"/>
                <c:pt idx="0">
                  <c:v>0</c:v>
                </c:pt>
                <c:pt idx="1">
                  <c:v>0</c:v>
                </c:pt>
              </c:numCache>
            </c:numRef>
          </c:yVal>
          <c:smooth val="0"/>
          <c:extLst>
            <c:ext xmlns:c16="http://schemas.microsoft.com/office/drawing/2014/chart" uri="{C3380CC4-5D6E-409C-BE32-E72D297353CC}">
              <c16:uniqueId val="{00000008-1905-4E9B-A557-1D82E14CCE36}"/>
            </c:ext>
          </c:extLst>
        </c:ser>
        <c:dLbls>
          <c:showLegendKey val="0"/>
          <c:showVal val="0"/>
          <c:showCatName val="0"/>
          <c:showSerName val="0"/>
          <c:showPercent val="0"/>
          <c:showBubbleSize val="0"/>
        </c:dLbls>
        <c:axId val="143034048"/>
        <c:axId val="143033472"/>
      </c:scatterChart>
      <c:valAx>
        <c:axId val="143033472"/>
        <c:scaling>
          <c:orientation val="minMax"/>
          <c:max val="1.1000000000000001"/>
          <c:min val="-1.1000000000000001"/>
        </c:scaling>
        <c:delete val="1"/>
        <c:axPos val="l"/>
        <c:numFmt formatCode="#,##0.00" sourceLinked="1"/>
        <c:majorTickMark val="out"/>
        <c:minorTickMark val="none"/>
        <c:tickLblPos val="none"/>
        <c:crossAx val="143034048"/>
        <c:crosses val="autoZero"/>
        <c:crossBetween val="midCat"/>
      </c:valAx>
      <c:valAx>
        <c:axId val="143034048"/>
        <c:scaling>
          <c:orientation val="minMax"/>
          <c:max val="1.1000000000000001"/>
          <c:min val="-1.1000000000000001"/>
        </c:scaling>
        <c:delete val="1"/>
        <c:axPos val="t"/>
        <c:numFmt formatCode="#,##0.00" sourceLinked="1"/>
        <c:majorTickMark val="out"/>
        <c:minorTickMark val="none"/>
        <c:tickLblPos val="none"/>
        <c:crossAx val="143033472"/>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2" Type="http://schemas.openxmlformats.org/officeDocument/2006/relationships/chart" Target="../charts/chart3.xml"/><Relationship Id="rId16" Type="http://schemas.openxmlformats.org/officeDocument/2006/relationships/chart" Target="../charts/chart1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5" Type="http://schemas.openxmlformats.org/officeDocument/2006/relationships/chart" Target="../charts/chart1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5.xml"/><Relationship Id="rId13" Type="http://schemas.openxmlformats.org/officeDocument/2006/relationships/chart" Target="../charts/chart30.xml"/><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chart" Target="../charts/chart29.xml"/><Relationship Id="rId2" Type="http://schemas.openxmlformats.org/officeDocument/2006/relationships/chart" Target="../charts/chart19.xml"/><Relationship Id="rId16" Type="http://schemas.openxmlformats.org/officeDocument/2006/relationships/chart" Target="../charts/chart33.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chart" Target="../charts/chart28.xml"/><Relationship Id="rId5" Type="http://schemas.openxmlformats.org/officeDocument/2006/relationships/chart" Target="../charts/chart22.xml"/><Relationship Id="rId15" Type="http://schemas.openxmlformats.org/officeDocument/2006/relationships/chart" Target="../charts/chart32.xml"/><Relationship Id="rId10" Type="http://schemas.openxmlformats.org/officeDocument/2006/relationships/chart" Target="../charts/chart27.xml"/><Relationship Id="rId4" Type="http://schemas.openxmlformats.org/officeDocument/2006/relationships/chart" Target="../charts/chart21.xml"/><Relationship Id="rId9" Type="http://schemas.openxmlformats.org/officeDocument/2006/relationships/chart" Target="../charts/chart26.xml"/><Relationship Id="rId14" Type="http://schemas.openxmlformats.org/officeDocument/2006/relationships/chart" Target="../charts/chart3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85726</xdr:colOff>
      <xdr:row>189</xdr:row>
      <xdr:rowOff>38100</xdr:rowOff>
    </xdr:from>
    <xdr:to>
      <xdr:col>7</xdr:col>
      <xdr:colOff>219075</xdr:colOff>
      <xdr:row>200</xdr:row>
      <xdr:rowOff>123825</xdr:rowOff>
    </xdr:to>
    <xdr:graphicFrame macro="">
      <xdr:nvGraphicFramePr>
        <xdr:cNvPr id="2" name="Gráfico 2">
          <a:extLst>
            <a:ext uri="{FF2B5EF4-FFF2-40B4-BE49-F238E27FC236}">
              <a16:creationId xmlns:a16="http://schemas.microsoft.com/office/drawing/2014/main" id="{A95E607C-05C5-4EBA-99D7-977E1A37F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0.10067</cdr:x>
      <cdr:y>0.79896</cdr:y>
    </cdr:from>
    <cdr:to>
      <cdr:x>0.35192</cdr:x>
      <cdr:y>0.94488</cdr:y>
    </cdr:to>
    <cdr:sp macro="" textlink="Plan2!$A$13">
      <cdr:nvSpPr>
        <cdr:cNvPr id="2" name="Retângulo de cantos arredondados 1"/>
        <cdr:cNvSpPr/>
      </cdr:nvSpPr>
      <cdr:spPr>
        <a:xfrm xmlns:a="http://schemas.openxmlformats.org/drawingml/2006/main">
          <a:off x="285750" y="1742717"/>
          <a:ext cx="713158" cy="318272"/>
        </a:xfrm>
        <a:prstGeom xmlns:a="http://schemas.openxmlformats.org/drawingml/2006/main" prst="roundRect">
          <a:avLst/>
        </a:prstGeom>
        <a:solidFill xmlns:a="http://schemas.openxmlformats.org/drawingml/2006/main">
          <a:schemeClr val="bg1"/>
        </a:solidFill>
        <a:ln xmlns:a="http://schemas.openxmlformats.org/drawingml/2006/main">
          <a:solidFill>
            <a:srgbClr val="FF46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fld id="{5E20B9CC-D523-4AF7-9358-8EC81D912ABD}" type="TxLink">
            <a:rPr lang="pt-BR" sz="1600" b="1" i="0" u="none" strike="noStrike">
              <a:solidFill>
                <a:schemeClr val="tx1"/>
              </a:solidFill>
              <a:latin typeface="Calibri"/>
              <a:cs typeface="Calibri"/>
            </a:rPr>
            <a:pPr algn="ctr"/>
            <a:t>0%</a:t>
          </a:fld>
          <a:endParaRPr lang="pt-BR" sz="1600" b="1">
            <a:solidFill>
              <a:schemeClr val="tx1"/>
            </a:solidFill>
          </a:endParaRPr>
        </a:p>
      </cdr:txBody>
    </cdr:sp>
  </cdr:relSizeAnchor>
  <cdr:relSizeAnchor xmlns:cdr="http://schemas.openxmlformats.org/drawingml/2006/chartDrawing">
    <cdr:from>
      <cdr:x>0.43624</cdr:x>
      <cdr:y>0.7834</cdr:y>
    </cdr:from>
    <cdr:to>
      <cdr:x>0.92617</cdr:x>
      <cdr:y>0.9546</cdr:y>
    </cdr:to>
    <cdr:sp macro="" textlink="Plan2!$A$14">
      <cdr:nvSpPr>
        <cdr:cNvPr id="3" name="Retângulo de cantos arredondados 2"/>
        <cdr:cNvSpPr/>
      </cdr:nvSpPr>
      <cdr:spPr>
        <a:xfrm xmlns:a="http://schemas.openxmlformats.org/drawingml/2006/main">
          <a:off x="1238249" y="1708772"/>
          <a:ext cx="1390637" cy="373425"/>
        </a:xfrm>
        <a:prstGeom xmlns:a="http://schemas.openxmlformats.org/drawingml/2006/main" prst="roundRect">
          <a:avLst/>
        </a:prstGeom>
        <a:solidFill xmlns:a="http://schemas.openxmlformats.org/drawingml/2006/main">
          <a:schemeClr val="bg1"/>
        </a:solidFill>
        <a:ln xmlns:a="http://schemas.openxmlformats.org/drawingml/2006/main">
          <a:solidFill>
            <a:srgbClr val="FF46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fld id="{EC664769-97B0-476A-94CD-0FF85C3485AB}" type="TxLink">
            <a:rPr lang="pt-BR" sz="1600" b="1" i="0" u="none" strike="noStrike">
              <a:solidFill>
                <a:schemeClr val="tx1"/>
              </a:solidFill>
              <a:latin typeface="Calibri"/>
              <a:cs typeface="Calibri"/>
            </a:rPr>
            <a:pPr algn="ctr"/>
            <a:t> </a:t>
          </a:fld>
          <a:endParaRPr lang="pt-BR" sz="1600" b="1">
            <a:solidFill>
              <a:schemeClr val="tx1"/>
            </a:solidFill>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16</xdr:col>
      <xdr:colOff>107155</xdr:colOff>
      <xdr:row>8</xdr:row>
      <xdr:rowOff>285751</xdr:rowOff>
    </xdr:from>
    <xdr:to>
      <xdr:col>19</xdr:col>
      <xdr:colOff>446245</xdr:colOff>
      <xdr:row>12</xdr:row>
      <xdr:rowOff>53741</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83343</xdr:colOff>
      <xdr:row>8</xdr:row>
      <xdr:rowOff>285749</xdr:rowOff>
    </xdr:from>
    <xdr:to>
      <xdr:col>23</xdr:col>
      <xdr:colOff>422433</xdr:colOff>
      <xdr:row>12</xdr:row>
      <xdr:rowOff>53739</xdr:rowOff>
    </xdr:to>
    <xdr:graphicFrame macro="">
      <xdr:nvGraphicFramePr>
        <xdr:cNvPr id="15" name="Gráfico 14">
          <a:extLst>
            <a:ext uri="{FF2B5EF4-FFF2-40B4-BE49-F238E27FC236}">
              <a16:creationId xmlns:a16="http://schemas.microsoft.com/office/drawing/2014/main"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123031</xdr:colOff>
      <xdr:row>12</xdr:row>
      <xdr:rowOff>182562</xdr:rowOff>
    </xdr:from>
    <xdr:to>
      <xdr:col>11</xdr:col>
      <xdr:colOff>462121</xdr:colOff>
      <xdr:row>15</xdr:row>
      <xdr:rowOff>331552</xdr:rowOff>
    </xdr:to>
    <xdr:graphicFrame macro="">
      <xdr:nvGraphicFramePr>
        <xdr:cNvPr id="16" name="Gráfico 15">
          <a:extLst>
            <a:ext uri="{FF2B5EF4-FFF2-40B4-BE49-F238E27FC236}">
              <a16:creationId xmlns:a16="http://schemas.microsoft.com/office/drawing/2014/main" id="{00000000-0008-0000-01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103188</xdr:colOff>
      <xdr:row>12</xdr:row>
      <xdr:rowOff>194470</xdr:rowOff>
    </xdr:from>
    <xdr:to>
      <xdr:col>15</xdr:col>
      <xdr:colOff>442278</xdr:colOff>
      <xdr:row>15</xdr:row>
      <xdr:rowOff>343460</xdr:rowOff>
    </xdr:to>
    <xdr:graphicFrame macro="">
      <xdr:nvGraphicFramePr>
        <xdr:cNvPr id="17" name="Gráfico 16">
          <a:extLst>
            <a:ext uri="{FF2B5EF4-FFF2-40B4-BE49-F238E27FC236}">
              <a16:creationId xmlns:a16="http://schemas.microsoft.com/office/drawing/2014/main"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111125</xdr:colOff>
      <xdr:row>12</xdr:row>
      <xdr:rowOff>190500</xdr:rowOff>
    </xdr:from>
    <xdr:to>
      <xdr:col>19</xdr:col>
      <xdr:colOff>450215</xdr:colOff>
      <xdr:row>15</xdr:row>
      <xdr:rowOff>339490</xdr:rowOff>
    </xdr:to>
    <xdr:graphicFrame macro="">
      <xdr:nvGraphicFramePr>
        <xdr:cNvPr id="18" name="Gráfico 17">
          <a:extLst>
            <a:ext uri="{FF2B5EF4-FFF2-40B4-BE49-F238E27FC236}">
              <a16:creationId xmlns:a16="http://schemas.microsoft.com/office/drawing/2014/main" id="{00000000-0008-0000-0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496094</xdr:colOff>
      <xdr:row>17</xdr:row>
      <xdr:rowOff>83343</xdr:rowOff>
    </xdr:from>
    <xdr:to>
      <xdr:col>20</xdr:col>
      <xdr:colOff>404813</xdr:colOff>
      <xdr:row>23</xdr:row>
      <xdr:rowOff>321468</xdr:rowOff>
    </xdr:to>
    <xdr:graphicFrame macro="">
      <xdr:nvGraphicFramePr>
        <xdr:cNvPr id="19" name="Gráfico 18">
          <a:extLst>
            <a:ext uri="{FF2B5EF4-FFF2-40B4-BE49-F238E27FC236}">
              <a16:creationId xmlns:a16="http://schemas.microsoft.com/office/drawing/2014/main" id="{00000000-0008-0000-01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412750</xdr:colOff>
      <xdr:row>2</xdr:row>
      <xdr:rowOff>15875</xdr:rowOff>
    </xdr:from>
    <xdr:to>
      <xdr:col>7</xdr:col>
      <xdr:colOff>587375</xdr:colOff>
      <xdr:row>2</xdr:row>
      <xdr:rowOff>365125</xdr:rowOff>
    </xdr:to>
    <xdr:sp macro="[0]!Atualizar" textlink="">
      <xdr:nvSpPr>
        <xdr:cNvPr id="2" name="Retângulo de cantos arredondados 1">
          <a:extLst>
            <a:ext uri="{FF2B5EF4-FFF2-40B4-BE49-F238E27FC236}">
              <a16:creationId xmlns:a16="http://schemas.microsoft.com/office/drawing/2014/main" id="{00000000-0008-0000-0100-000002000000}"/>
            </a:ext>
          </a:extLst>
        </xdr:cNvPr>
        <xdr:cNvSpPr/>
      </xdr:nvSpPr>
      <xdr:spPr>
        <a:xfrm>
          <a:off x="2825750" y="777875"/>
          <a:ext cx="1984375" cy="349250"/>
        </a:xfrm>
        <a:prstGeom prst="roundRect">
          <a:avLst/>
        </a:prstGeom>
        <a:solidFill>
          <a:srgbClr val="FFC0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800" b="1" cap="none" spc="0">
              <a:ln w="31550" cmpd="sng">
                <a:gradFill>
                  <a:gsLst>
                    <a:gs pos="25000">
                      <a:schemeClr val="accent1">
                        <a:shade val="25000"/>
                        <a:satMod val="190000"/>
                      </a:schemeClr>
                    </a:gs>
                    <a:gs pos="80000">
                      <a:schemeClr val="accent1">
                        <a:tint val="75000"/>
                        <a:satMod val="190000"/>
                      </a:schemeClr>
                    </a:gs>
                  </a:gsLst>
                  <a:lin ang="5400000"/>
                </a:gradFill>
                <a:prstDash val="solid"/>
              </a:ln>
              <a:solidFill>
                <a:srgbClr val="FFFFFF"/>
              </a:solidFill>
              <a:effectLst>
                <a:outerShdw blurRad="41275" dist="12700" dir="12000000" algn="tl" rotWithShape="0">
                  <a:srgbClr val="000000">
                    <a:alpha val="40000"/>
                  </a:srgbClr>
                </a:outerShdw>
              </a:effectLst>
            </a:rPr>
            <a:t>ATUALIZAR</a:t>
          </a:r>
        </a:p>
      </xdr:txBody>
    </xdr:sp>
    <xdr:clientData/>
  </xdr:twoCellAnchor>
  <xdr:twoCellAnchor>
    <xdr:from>
      <xdr:col>8</xdr:col>
      <xdr:colOff>158750</xdr:colOff>
      <xdr:row>1</xdr:row>
      <xdr:rowOff>107157</xdr:rowOff>
    </xdr:from>
    <xdr:to>
      <xdr:col>11</xdr:col>
      <xdr:colOff>492125</xdr:colOff>
      <xdr:row>4</xdr:row>
      <xdr:rowOff>252572</xdr:rowOff>
    </xdr:to>
    <xdr:graphicFrame macro="">
      <xdr:nvGraphicFramePr>
        <xdr:cNvPr id="50" name="Gráfico 49">
          <a:extLst>
            <a:ext uri="{FF2B5EF4-FFF2-40B4-BE49-F238E27FC236}">
              <a16:creationId xmlns:a16="http://schemas.microsoft.com/office/drawing/2014/main" id="{00000000-0008-0000-01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138906</xdr:colOff>
      <xdr:row>1</xdr:row>
      <xdr:rowOff>107157</xdr:rowOff>
    </xdr:from>
    <xdr:to>
      <xdr:col>15</xdr:col>
      <xdr:colOff>471156</xdr:colOff>
      <xdr:row>4</xdr:row>
      <xdr:rowOff>252957</xdr:rowOff>
    </xdr:to>
    <xdr:graphicFrame macro="">
      <xdr:nvGraphicFramePr>
        <xdr:cNvPr id="51" name="Gráfico 50">
          <a:extLst>
            <a:ext uri="{FF2B5EF4-FFF2-40B4-BE49-F238E27FC236}">
              <a16:creationId xmlns:a16="http://schemas.microsoft.com/office/drawing/2014/main" id="{00000000-0008-0000-01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119061</xdr:colOff>
      <xdr:row>1</xdr:row>
      <xdr:rowOff>95250</xdr:rowOff>
    </xdr:from>
    <xdr:to>
      <xdr:col>19</xdr:col>
      <xdr:colOff>458151</xdr:colOff>
      <xdr:row>4</xdr:row>
      <xdr:rowOff>244240</xdr:rowOff>
    </xdr:to>
    <xdr:graphicFrame macro="">
      <xdr:nvGraphicFramePr>
        <xdr:cNvPr id="52" name="Gráfico 51">
          <a:extLst>
            <a:ext uri="{FF2B5EF4-FFF2-40B4-BE49-F238E27FC236}">
              <a16:creationId xmlns:a16="http://schemas.microsoft.com/office/drawing/2014/main" id="{00000000-0008-0000-01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20</xdr:col>
      <xdr:colOff>103188</xdr:colOff>
      <xdr:row>1</xdr:row>
      <xdr:rowOff>95250</xdr:rowOff>
    </xdr:from>
    <xdr:to>
      <xdr:col>23</xdr:col>
      <xdr:colOff>442278</xdr:colOff>
      <xdr:row>4</xdr:row>
      <xdr:rowOff>244240</xdr:rowOff>
    </xdr:to>
    <xdr:graphicFrame macro="">
      <xdr:nvGraphicFramePr>
        <xdr:cNvPr id="53" name="Gráfico 52">
          <a:extLst>
            <a:ext uri="{FF2B5EF4-FFF2-40B4-BE49-F238E27FC236}">
              <a16:creationId xmlns:a16="http://schemas.microsoft.com/office/drawing/2014/main" id="{00000000-0008-0000-01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146844</xdr:colOff>
      <xdr:row>5</xdr:row>
      <xdr:rowOff>2</xdr:rowOff>
    </xdr:from>
    <xdr:to>
      <xdr:col>11</xdr:col>
      <xdr:colOff>485934</xdr:colOff>
      <xdr:row>8</xdr:row>
      <xdr:rowOff>148992</xdr:rowOff>
    </xdr:to>
    <xdr:graphicFrame macro="">
      <xdr:nvGraphicFramePr>
        <xdr:cNvPr id="54" name="Gráfico 53">
          <a:extLst>
            <a:ext uri="{FF2B5EF4-FFF2-40B4-BE49-F238E27FC236}">
              <a16:creationId xmlns:a16="http://schemas.microsoft.com/office/drawing/2014/main" id="{00000000-0008-0000-01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12</xdr:col>
      <xdr:colOff>119063</xdr:colOff>
      <xdr:row>5</xdr:row>
      <xdr:rowOff>1</xdr:rowOff>
    </xdr:from>
    <xdr:to>
      <xdr:col>15</xdr:col>
      <xdr:colOff>458153</xdr:colOff>
      <xdr:row>8</xdr:row>
      <xdr:rowOff>148991</xdr:rowOff>
    </xdr:to>
    <xdr:graphicFrame macro="">
      <xdr:nvGraphicFramePr>
        <xdr:cNvPr id="55" name="Gráfico 54">
          <a:extLst>
            <a:ext uri="{FF2B5EF4-FFF2-40B4-BE49-F238E27FC236}">
              <a16:creationId xmlns:a16="http://schemas.microsoft.com/office/drawing/2014/main" id="{00000000-0008-0000-01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16</xdr:col>
      <xdr:colOff>107156</xdr:colOff>
      <xdr:row>5</xdr:row>
      <xdr:rowOff>0</xdr:rowOff>
    </xdr:from>
    <xdr:to>
      <xdr:col>19</xdr:col>
      <xdr:colOff>446246</xdr:colOff>
      <xdr:row>8</xdr:row>
      <xdr:rowOff>148990</xdr:rowOff>
    </xdr:to>
    <xdr:graphicFrame macro="">
      <xdr:nvGraphicFramePr>
        <xdr:cNvPr id="56" name="Gráfico 55">
          <a:extLst>
            <a:ext uri="{FF2B5EF4-FFF2-40B4-BE49-F238E27FC236}">
              <a16:creationId xmlns:a16="http://schemas.microsoft.com/office/drawing/2014/main" id="{00000000-0008-0000-01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20</xdr:col>
      <xdr:colOff>99220</xdr:colOff>
      <xdr:row>5</xdr:row>
      <xdr:rowOff>0</xdr:rowOff>
    </xdr:from>
    <xdr:to>
      <xdr:col>23</xdr:col>
      <xdr:colOff>438310</xdr:colOff>
      <xdr:row>8</xdr:row>
      <xdr:rowOff>148990</xdr:rowOff>
    </xdr:to>
    <xdr:graphicFrame macro="">
      <xdr:nvGraphicFramePr>
        <xdr:cNvPr id="57" name="Gráfico 56">
          <a:extLst>
            <a:ext uri="{FF2B5EF4-FFF2-40B4-BE49-F238E27FC236}">
              <a16:creationId xmlns:a16="http://schemas.microsoft.com/office/drawing/2014/main" id="{00000000-0008-0000-01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142875</xdr:colOff>
      <xdr:row>8</xdr:row>
      <xdr:rowOff>273844</xdr:rowOff>
    </xdr:from>
    <xdr:to>
      <xdr:col>11</xdr:col>
      <xdr:colOff>481965</xdr:colOff>
      <xdr:row>12</xdr:row>
      <xdr:rowOff>41834</xdr:rowOff>
    </xdr:to>
    <xdr:graphicFrame macro="">
      <xdr:nvGraphicFramePr>
        <xdr:cNvPr id="58" name="Gráfico 57">
          <a:extLst>
            <a:ext uri="{FF2B5EF4-FFF2-40B4-BE49-F238E27FC236}">
              <a16:creationId xmlns:a16="http://schemas.microsoft.com/office/drawing/2014/main" id="{00000000-0008-0000-01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12</xdr:col>
      <xdr:colOff>111123</xdr:colOff>
      <xdr:row>8</xdr:row>
      <xdr:rowOff>285752</xdr:rowOff>
    </xdr:from>
    <xdr:to>
      <xdr:col>15</xdr:col>
      <xdr:colOff>450213</xdr:colOff>
      <xdr:row>12</xdr:row>
      <xdr:rowOff>53742</xdr:rowOff>
    </xdr:to>
    <xdr:graphicFrame macro="">
      <xdr:nvGraphicFramePr>
        <xdr:cNvPr id="59" name="Gráfico 58">
          <a:extLst>
            <a:ext uri="{FF2B5EF4-FFF2-40B4-BE49-F238E27FC236}">
              <a16:creationId xmlns:a16="http://schemas.microsoft.com/office/drawing/2014/main" id="{00000000-0008-0000-01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13</xdr:col>
      <xdr:colOff>464344</xdr:colOff>
      <xdr:row>22</xdr:row>
      <xdr:rowOff>214313</xdr:rowOff>
    </xdr:from>
    <xdr:to>
      <xdr:col>15</xdr:col>
      <xdr:colOff>71436</xdr:colOff>
      <xdr:row>23</xdr:row>
      <xdr:rowOff>190501</xdr:rowOff>
    </xdr:to>
    <xdr:sp macro="" textlink="Ficha!M187">
      <xdr:nvSpPr>
        <xdr:cNvPr id="3" name="Retângulo de cantos arredondados 2">
          <a:extLst>
            <a:ext uri="{FF2B5EF4-FFF2-40B4-BE49-F238E27FC236}">
              <a16:creationId xmlns:a16="http://schemas.microsoft.com/office/drawing/2014/main" id="{00000000-0008-0000-0100-000003000000}"/>
            </a:ext>
          </a:extLst>
        </xdr:cNvPr>
        <xdr:cNvSpPr/>
      </xdr:nvSpPr>
      <xdr:spPr>
        <a:xfrm>
          <a:off x="8358188" y="8596313"/>
          <a:ext cx="821529" cy="357188"/>
        </a:xfrm>
        <a:prstGeom prst="roundRect">
          <a:avLst/>
        </a:prstGeom>
        <a:solidFill>
          <a:schemeClr val="tx1"/>
        </a:solidFill>
        <a:ln>
          <a:solidFill>
            <a:srgbClr val="FF4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112D0D4B-C074-4356-93D5-35107C936ED1}" type="TxLink">
            <a:rPr lang="en-US" sz="2000" b="1" i="0" u="none" strike="noStrike">
              <a:solidFill>
                <a:schemeClr val="bg1"/>
              </a:solidFill>
              <a:latin typeface="+mn-lt"/>
              <a:cs typeface="Arial"/>
            </a:rPr>
            <a:pPr algn="ctr"/>
            <a:t>0%</a:t>
          </a:fld>
          <a:endParaRPr lang="pt-BR" sz="4800" b="1" i="0">
            <a:solidFill>
              <a:schemeClr val="bg1"/>
            </a:solidFill>
            <a:latin typeface="+mn-lt"/>
          </a:endParaRPr>
        </a:p>
      </xdr:txBody>
    </xdr:sp>
    <xdr:clientData/>
  </xdr:twoCellAnchor>
  <xdr:twoCellAnchor>
    <xdr:from>
      <xdr:col>15</xdr:col>
      <xdr:colOff>366720</xdr:colOff>
      <xdr:row>22</xdr:row>
      <xdr:rowOff>176210</xdr:rowOff>
    </xdr:from>
    <xdr:to>
      <xdr:col>18</xdr:col>
      <xdr:colOff>214317</xdr:colOff>
      <xdr:row>23</xdr:row>
      <xdr:rowOff>214311</xdr:rowOff>
    </xdr:to>
    <xdr:sp macro="" textlink="Ficha!M188">
      <xdr:nvSpPr>
        <xdr:cNvPr id="20" name="Retângulo de cantos arredondados 19">
          <a:extLst>
            <a:ext uri="{FF2B5EF4-FFF2-40B4-BE49-F238E27FC236}">
              <a16:creationId xmlns:a16="http://schemas.microsoft.com/office/drawing/2014/main" id="{00000000-0008-0000-0100-000014000000}"/>
            </a:ext>
          </a:extLst>
        </xdr:cNvPr>
        <xdr:cNvSpPr/>
      </xdr:nvSpPr>
      <xdr:spPr>
        <a:xfrm>
          <a:off x="9475001" y="8558210"/>
          <a:ext cx="1669254" cy="419101"/>
        </a:xfrm>
        <a:prstGeom prst="roundRect">
          <a:avLst/>
        </a:prstGeom>
        <a:solidFill>
          <a:schemeClr val="tx1"/>
        </a:solidFill>
        <a:ln>
          <a:solidFill>
            <a:srgbClr val="FF4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C87D97E-A731-405B-B8F5-7E8E33FD91F5}" type="TxLink">
            <a:rPr lang="en-US" sz="2000" b="1" i="0" u="none" strike="noStrike">
              <a:solidFill>
                <a:schemeClr val="bg1"/>
              </a:solidFill>
              <a:latin typeface="+mn-lt"/>
              <a:cs typeface="Arial"/>
            </a:rPr>
            <a:pPr algn="ctr"/>
            <a:t> </a:t>
          </a:fld>
          <a:endParaRPr lang="pt-BR" sz="2000" b="1" i="0">
            <a:solidFill>
              <a:schemeClr val="bg1"/>
            </a:solidFill>
            <a:latin typeface="+mn-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13335</xdr:colOff>
      <xdr:row>1</xdr:row>
      <xdr:rowOff>3811</xdr:rowOff>
    </xdr:from>
    <xdr:to>
      <xdr:col>12</xdr:col>
      <xdr:colOff>552450</xdr:colOff>
      <xdr:row>15</xdr:row>
      <xdr:rowOff>76201</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26</xdr:row>
      <xdr:rowOff>0</xdr:rowOff>
    </xdr:from>
    <xdr:to>
      <xdr:col>14</xdr:col>
      <xdr:colOff>304800</xdr:colOff>
      <xdr:row>40</xdr:row>
      <xdr:rowOff>43815</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49</xdr:row>
      <xdr:rowOff>152400</xdr:rowOff>
    </xdr:from>
    <xdr:to>
      <xdr:col>14</xdr:col>
      <xdr:colOff>304800</xdr:colOff>
      <xdr:row>64</xdr:row>
      <xdr:rowOff>5715</xdr:rowOff>
    </xdr:to>
    <xdr:graphicFrame macro="">
      <xdr:nvGraphicFramePr>
        <xdr:cNvPr id="7" name="Gráfico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72</xdr:row>
      <xdr:rowOff>0</xdr:rowOff>
    </xdr:from>
    <xdr:to>
      <xdr:col>14</xdr:col>
      <xdr:colOff>304800</xdr:colOff>
      <xdr:row>86</xdr:row>
      <xdr:rowOff>43815</xdr:rowOff>
    </xdr:to>
    <xdr:graphicFrame macro="">
      <xdr:nvGraphicFramePr>
        <xdr:cNvPr id="8" name="Gráfico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0</xdr:colOff>
      <xdr:row>95</xdr:row>
      <xdr:rowOff>0</xdr:rowOff>
    </xdr:from>
    <xdr:to>
      <xdr:col>14</xdr:col>
      <xdr:colOff>304800</xdr:colOff>
      <xdr:row>109</xdr:row>
      <xdr:rowOff>43815</xdr:rowOff>
    </xdr:to>
    <xdr:graphicFrame macro="">
      <xdr:nvGraphicFramePr>
        <xdr:cNvPr id="9" name="Gráfico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117</xdr:row>
      <xdr:rowOff>0</xdr:rowOff>
    </xdr:from>
    <xdr:to>
      <xdr:col>14</xdr:col>
      <xdr:colOff>304800</xdr:colOff>
      <xdr:row>131</xdr:row>
      <xdr:rowOff>43815</xdr:rowOff>
    </xdr:to>
    <xdr:graphicFrame macro="">
      <xdr:nvGraphicFramePr>
        <xdr:cNvPr id="10" name="Gráfico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0</xdr:colOff>
      <xdr:row>140</xdr:row>
      <xdr:rowOff>0</xdr:rowOff>
    </xdr:from>
    <xdr:to>
      <xdr:col>14</xdr:col>
      <xdr:colOff>304800</xdr:colOff>
      <xdr:row>154</xdr:row>
      <xdr:rowOff>43815</xdr:rowOff>
    </xdr:to>
    <xdr:graphicFrame macro="">
      <xdr:nvGraphicFramePr>
        <xdr:cNvPr id="11" name="Gráfico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0</xdr:colOff>
      <xdr:row>163</xdr:row>
      <xdr:rowOff>0</xdr:rowOff>
    </xdr:from>
    <xdr:to>
      <xdr:col>14</xdr:col>
      <xdr:colOff>304800</xdr:colOff>
      <xdr:row>177</xdr:row>
      <xdr:rowOff>43815</xdr:rowOff>
    </xdr:to>
    <xdr:graphicFrame macro="">
      <xdr:nvGraphicFramePr>
        <xdr:cNvPr id="12" name="Gráfico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0</xdr:colOff>
      <xdr:row>187</xdr:row>
      <xdr:rowOff>0</xdr:rowOff>
    </xdr:from>
    <xdr:to>
      <xdr:col>14</xdr:col>
      <xdr:colOff>304800</xdr:colOff>
      <xdr:row>201</xdr:row>
      <xdr:rowOff>43815</xdr:rowOff>
    </xdr:to>
    <xdr:graphicFrame macro="">
      <xdr:nvGraphicFramePr>
        <xdr:cNvPr id="13" name="Gráfico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0</xdr:colOff>
      <xdr:row>209</xdr:row>
      <xdr:rowOff>0</xdr:rowOff>
    </xdr:from>
    <xdr:to>
      <xdr:col>14</xdr:col>
      <xdr:colOff>304800</xdr:colOff>
      <xdr:row>223</xdr:row>
      <xdr:rowOff>43815</xdr:rowOff>
    </xdr:to>
    <xdr:graphicFrame macro="">
      <xdr:nvGraphicFramePr>
        <xdr:cNvPr id="14" name="Gráfico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0</xdr:colOff>
      <xdr:row>232</xdr:row>
      <xdr:rowOff>0</xdr:rowOff>
    </xdr:from>
    <xdr:to>
      <xdr:col>14</xdr:col>
      <xdr:colOff>304800</xdr:colOff>
      <xdr:row>246</xdr:row>
      <xdr:rowOff>43815</xdr:rowOff>
    </xdr:to>
    <xdr:graphicFrame macro="">
      <xdr:nvGraphicFramePr>
        <xdr:cNvPr id="15" name="Gráfico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0</xdr:colOff>
      <xdr:row>255</xdr:row>
      <xdr:rowOff>0</xdr:rowOff>
    </xdr:from>
    <xdr:to>
      <xdr:col>14</xdr:col>
      <xdr:colOff>304800</xdr:colOff>
      <xdr:row>269</xdr:row>
      <xdr:rowOff>43815</xdr:rowOff>
    </xdr:to>
    <xdr:graphicFrame macro="">
      <xdr:nvGraphicFramePr>
        <xdr:cNvPr id="16" name="Gráfico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0</xdr:colOff>
      <xdr:row>278</xdr:row>
      <xdr:rowOff>0</xdr:rowOff>
    </xdr:from>
    <xdr:to>
      <xdr:col>14</xdr:col>
      <xdr:colOff>304800</xdr:colOff>
      <xdr:row>292</xdr:row>
      <xdr:rowOff>43815</xdr:rowOff>
    </xdr:to>
    <xdr:graphicFrame macro="">
      <xdr:nvGraphicFramePr>
        <xdr:cNvPr id="17" name="Gráfico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0</xdr:colOff>
      <xdr:row>301</xdr:row>
      <xdr:rowOff>0</xdr:rowOff>
    </xdr:from>
    <xdr:to>
      <xdr:col>14</xdr:col>
      <xdr:colOff>304800</xdr:colOff>
      <xdr:row>315</xdr:row>
      <xdr:rowOff>43815</xdr:rowOff>
    </xdr:to>
    <xdr:graphicFrame macro="">
      <xdr:nvGraphicFramePr>
        <xdr:cNvPr id="18" name="Gráfico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7</xdr:col>
      <xdr:colOff>0</xdr:colOff>
      <xdr:row>324</xdr:row>
      <xdr:rowOff>0</xdr:rowOff>
    </xdr:from>
    <xdr:to>
      <xdr:col>14</xdr:col>
      <xdr:colOff>304800</xdr:colOff>
      <xdr:row>338</xdr:row>
      <xdr:rowOff>43815</xdr:rowOff>
    </xdr:to>
    <xdr:graphicFrame macro="">
      <xdr:nvGraphicFramePr>
        <xdr:cNvPr id="19" name="Gráfico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0</xdr:colOff>
      <xdr:row>347</xdr:row>
      <xdr:rowOff>0</xdr:rowOff>
    </xdr:from>
    <xdr:to>
      <xdr:col>14</xdr:col>
      <xdr:colOff>304800</xdr:colOff>
      <xdr:row>361</xdr:row>
      <xdr:rowOff>43815</xdr:rowOff>
    </xdr:to>
    <xdr:graphicFrame macro="">
      <xdr:nvGraphicFramePr>
        <xdr:cNvPr id="20" name="Gráfico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60"/>
  <sheetViews>
    <sheetView tabSelected="1" topLeftCell="A48" zoomScaleNormal="100" zoomScalePageLayoutView="70" workbookViewId="0">
      <selection activeCell="O49" sqref="O49:P55"/>
    </sheetView>
  </sheetViews>
  <sheetFormatPr defaultColWidth="0" defaultRowHeight="15" customHeight="1" zeroHeight="1" x14ac:dyDescent="0.3"/>
  <cols>
    <col min="1" max="1" width="3.6640625" style="54" customWidth="1"/>
    <col min="2" max="2" width="19.6640625" style="54" customWidth="1"/>
    <col min="3" max="13" width="3.44140625" style="54" customWidth="1"/>
    <col min="14" max="14" width="3.44140625" style="6" customWidth="1"/>
    <col min="15" max="18" width="3.44140625" style="54" customWidth="1"/>
    <col min="19" max="19" width="9.109375" style="54" hidden="1" customWidth="1"/>
    <col min="20" max="16383" width="9.109375" hidden="1"/>
    <col min="16384" max="16384" width="0.33203125" customWidth="1"/>
  </cols>
  <sheetData>
    <row r="1" spans="1:18" ht="15" customHeight="1" thickBot="1" x14ac:dyDescent="0.35"/>
    <row r="2" spans="1:18" ht="24.9" customHeight="1" x14ac:dyDescent="0.3">
      <c r="A2" s="155" t="s">
        <v>148</v>
      </c>
      <c r="B2" s="156"/>
      <c r="C2" s="156"/>
      <c r="D2" s="156"/>
      <c r="E2" s="156"/>
      <c r="F2" s="156"/>
      <c r="G2" s="156"/>
      <c r="H2" s="156"/>
      <c r="I2" s="156"/>
      <c r="J2" s="156"/>
      <c r="K2" s="156"/>
      <c r="L2" s="156"/>
      <c r="M2" s="156"/>
      <c r="N2" s="156"/>
      <c r="O2" s="156"/>
      <c r="P2" s="156"/>
      <c r="Q2" s="156"/>
      <c r="R2" s="157"/>
    </row>
    <row r="3" spans="1:18" ht="24.9" customHeight="1" x14ac:dyDescent="0.3">
      <c r="A3" s="158"/>
      <c r="B3" s="159"/>
      <c r="C3" s="159"/>
      <c r="D3" s="159"/>
      <c r="E3" s="159"/>
      <c r="F3" s="159"/>
      <c r="G3" s="159"/>
      <c r="H3" s="159"/>
      <c r="I3" s="159"/>
      <c r="J3" s="159"/>
      <c r="K3" s="159"/>
      <c r="L3" s="159"/>
      <c r="M3" s="159"/>
      <c r="N3" s="159"/>
      <c r="O3" s="159"/>
      <c r="P3" s="159"/>
      <c r="Q3" s="159"/>
      <c r="R3" s="160"/>
    </row>
    <row r="4" spans="1:18" ht="24.9" customHeight="1" x14ac:dyDescent="0.3">
      <c r="A4" s="158"/>
      <c r="B4" s="159"/>
      <c r="C4" s="159"/>
      <c r="D4" s="159"/>
      <c r="E4" s="159"/>
      <c r="F4" s="159"/>
      <c r="G4" s="159"/>
      <c r="H4" s="159"/>
      <c r="I4" s="159"/>
      <c r="J4" s="159"/>
      <c r="K4" s="159"/>
      <c r="L4" s="159"/>
      <c r="M4" s="159"/>
      <c r="N4" s="159"/>
      <c r="O4" s="159"/>
      <c r="P4" s="159"/>
      <c r="Q4" s="159"/>
      <c r="R4" s="160"/>
    </row>
    <row r="5" spans="1:18" ht="24.9" customHeight="1" thickBot="1" x14ac:dyDescent="0.35">
      <c r="A5" s="161"/>
      <c r="B5" s="162"/>
      <c r="C5" s="162"/>
      <c r="D5" s="162"/>
      <c r="E5" s="162"/>
      <c r="F5" s="162"/>
      <c r="G5" s="162"/>
      <c r="H5" s="162"/>
      <c r="I5" s="162"/>
      <c r="J5" s="162"/>
      <c r="K5" s="162"/>
      <c r="L5" s="162"/>
      <c r="M5" s="162"/>
      <c r="N5" s="162"/>
      <c r="O5" s="162"/>
      <c r="P5" s="162"/>
      <c r="Q5" s="162"/>
      <c r="R5" s="163"/>
    </row>
    <row r="6" spans="1:18" ht="24.9" customHeight="1" thickBot="1" x14ac:dyDescent="0.35">
      <c r="A6" s="40"/>
      <c r="B6" s="40"/>
      <c r="C6" s="40"/>
      <c r="D6" s="40"/>
      <c r="E6" s="40"/>
      <c r="F6" s="40"/>
      <c r="G6" s="40"/>
      <c r="H6" s="40"/>
      <c r="I6" s="40"/>
      <c r="J6" s="40"/>
      <c r="K6" s="40"/>
      <c r="L6" s="40"/>
      <c r="M6" s="40"/>
      <c r="N6" s="40"/>
      <c r="O6" s="40"/>
      <c r="P6" s="40"/>
      <c r="Q6" s="40"/>
      <c r="R6" s="40"/>
    </row>
    <row r="7" spans="1:18" s="38" customFormat="1" ht="45" customHeight="1" x14ac:dyDescent="0.3">
      <c r="A7" s="164" t="s">
        <v>184</v>
      </c>
      <c r="B7" s="165"/>
      <c r="C7" s="166"/>
      <c r="D7" s="166"/>
      <c r="E7" s="166"/>
      <c r="F7" s="166"/>
      <c r="G7" s="166"/>
      <c r="H7" s="166"/>
      <c r="I7" s="166"/>
      <c r="J7" s="166"/>
      <c r="K7" s="166"/>
      <c r="L7" s="166"/>
      <c r="M7" s="166"/>
      <c r="N7" s="166"/>
      <c r="O7" s="166"/>
      <c r="P7" s="166"/>
      <c r="Q7" s="166"/>
      <c r="R7" s="167"/>
    </row>
    <row r="8" spans="1:18" s="38" customFormat="1" ht="24.9" customHeight="1" x14ac:dyDescent="0.3">
      <c r="A8" s="168" t="s">
        <v>0</v>
      </c>
      <c r="B8" s="169"/>
      <c r="C8" s="170"/>
      <c r="D8" s="170"/>
      <c r="E8" s="170"/>
      <c r="F8" s="170"/>
      <c r="G8" s="170"/>
      <c r="H8" s="170"/>
      <c r="I8" s="170"/>
      <c r="J8" s="170"/>
      <c r="K8" s="170"/>
      <c r="L8" s="170"/>
      <c r="M8" s="170"/>
      <c r="N8" s="170"/>
      <c r="O8" s="170"/>
      <c r="P8" s="170"/>
      <c r="Q8" s="170"/>
      <c r="R8" s="171"/>
    </row>
    <row r="9" spans="1:18" ht="24.9" customHeight="1" x14ac:dyDescent="0.3">
      <c r="A9" s="168" t="s">
        <v>1</v>
      </c>
      <c r="B9" s="169"/>
      <c r="C9" s="170"/>
      <c r="D9" s="170"/>
      <c r="E9" s="170"/>
      <c r="F9" s="170"/>
      <c r="G9" s="170"/>
      <c r="H9" s="170"/>
      <c r="I9" s="170"/>
      <c r="J9" s="170"/>
      <c r="K9" s="170"/>
      <c r="L9" s="170"/>
      <c r="M9" s="170"/>
      <c r="N9" s="170"/>
      <c r="O9" s="170"/>
      <c r="P9" s="170"/>
      <c r="Q9" s="170"/>
      <c r="R9" s="171"/>
    </row>
    <row r="10" spans="1:18" ht="24.9" customHeight="1" thickBot="1" x14ac:dyDescent="0.35">
      <c r="A10" s="172" t="s">
        <v>145</v>
      </c>
      <c r="B10" s="173"/>
      <c r="C10" s="174"/>
      <c r="D10" s="174"/>
      <c r="E10" s="174"/>
      <c r="F10" s="174"/>
      <c r="G10" s="174"/>
      <c r="H10" s="174"/>
      <c r="I10" s="174"/>
      <c r="J10" s="174"/>
      <c r="K10" s="174"/>
      <c r="L10" s="174"/>
      <c r="M10" s="174"/>
      <c r="N10" s="174"/>
      <c r="O10" s="174"/>
      <c r="P10" s="174"/>
      <c r="Q10" s="174"/>
      <c r="R10" s="175"/>
    </row>
    <row r="11" spans="1:18" ht="24.9" customHeight="1" thickBot="1" x14ac:dyDescent="0.35">
      <c r="A11" s="39"/>
      <c r="B11" s="37"/>
      <c r="C11" s="37"/>
      <c r="D11" s="37"/>
      <c r="E11" s="37"/>
      <c r="F11" s="37"/>
      <c r="G11" s="37"/>
      <c r="H11" s="37"/>
      <c r="I11" s="37"/>
      <c r="J11" s="37"/>
      <c r="K11" s="37"/>
      <c r="L11" s="37"/>
      <c r="M11" s="37"/>
      <c r="N11" s="37"/>
      <c r="O11" s="37"/>
      <c r="P11" s="37"/>
      <c r="Q11" s="37"/>
      <c r="R11" s="37"/>
    </row>
    <row r="12" spans="1:18" ht="24.9" customHeight="1" x14ac:dyDescent="0.3">
      <c r="A12" s="146" t="s">
        <v>144</v>
      </c>
      <c r="B12" s="147"/>
      <c r="C12" s="147"/>
      <c r="D12" s="147"/>
      <c r="E12" s="147"/>
      <c r="F12" s="147"/>
      <c r="G12" s="147"/>
      <c r="H12" s="147"/>
      <c r="I12" s="147"/>
      <c r="J12" s="147"/>
      <c r="K12" s="147"/>
      <c r="L12" s="147"/>
      <c r="M12" s="147"/>
      <c r="N12" s="147"/>
      <c r="O12" s="147"/>
      <c r="P12" s="147"/>
      <c r="Q12" s="147"/>
      <c r="R12" s="148"/>
    </row>
    <row r="13" spans="1:18" ht="24.9" customHeight="1" x14ac:dyDescent="0.3">
      <c r="A13" s="149"/>
      <c r="B13" s="150"/>
      <c r="C13" s="150"/>
      <c r="D13" s="150"/>
      <c r="E13" s="150"/>
      <c r="F13" s="150"/>
      <c r="G13" s="150"/>
      <c r="H13" s="150"/>
      <c r="I13" s="150"/>
      <c r="J13" s="150"/>
      <c r="K13" s="150"/>
      <c r="L13" s="150"/>
      <c r="M13" s="150"/>
      <c r="N13" s="150"/>
      <c r="O13" s="150"/>
      <c r="P13" s="150"/>
      <c r="Q13" s="150"/>
      <c r="R13" s="151"/>
    </row>
    <row r="14" spans="1:18" ht="24.9" customHeight="1" x14ac:dyDescent="0.3">
      <c r="A14" s="152" t="s">
        <v>56</v>
      </c>
      <c r="B14" s="153" t="s">
        <v>146</v>
      </c>
      <c r="C14" s="153"/>
      <c r="D14" s="153"/>
      <c r="E14" s="153"/>
      <c r="F14" s="153"/>
      <c r="G14" s="153"/>
      <c r="H14" s="153"/>
      <c r="I14" s="153"/>
      <c r="J14" s="153"/>
      <c r="K14" s="153"/>
      <c r="L14" s="153"/>
      <c r="M14" s="153"/>
      <c r="N14" s="153"/>
      <c r="O14" s="153"/>
      <c r="P14" s="153"/>
      <c r="Q14" s="153"/>
      <c r="R14" s="154"/>
    </row>
    <row r="15" spans="1:18" ht="24.9" customHeight="1" x14ac:dyDescent="0.3">
      <c r="A15" s="152"/>
      <c r="B15" s="153"/>
      <c r="C15" s="153"/>
      <c r="D15" s="153"/>
      <c r="E15" s="153"/>
      <c r="F15" s="153"/>
      <c r="G15" s="153"/>
      <c r="H15" s="153"/>
      <c r="I15" s="153"/>
      <c r="J15" s="153"/>
      <c r="K15" s="153"/>
      <c r="L15" s="153"/>
      <c r="M15" s="153"/>
      <c r="N15" s="153"/>
      <c r="O15" s="153"/>
      <c r="P15" s="153"/>
      <c r="Q15" s="153"/>
      <c r="R15" s="154"/>
    </row>
    <row r="16" spans="1:18" ht="24.9" customHeight="1" x14ac:dyDescent="0.3">
      <c r="A16" s="60" t="s">
        <v>57</v>
      </c>
      <c r="B16" s="153" t="s">
        <v>147</v>
      </c>
      <c r="C16" s="153"/>
      <c r="D16" s="153"/>
      <c r="E16" s="153"/>
      <c r="F16" s="153"/>
      <c r="G16" s="153"/>
      <c r="H16" s="153"/>
      <c r="I16" s="153"/>
      <c r="J16" s="153"/>
      <c r="K16" s="153"/>
      <c r="L16" s="153"/>
      <c r="M16" s="153"/>
      <c r="N16" s="153"/>
      <c r="O16" s="153"/>
      <c r="P16" s="153"/>
      <c r="Q16" s="153"/>
      <c r="R16" s="154"/>
    </row>
    <row r="17" spans="1:18" ht="24.9" customHeight="1" x14ac:dyDescent="0.3">
      <c r="A17" s="60"/>
      <c r="B17" s="153"/>
      <c r="C17" s="153"/>
      <c r="D17" s="153"/>
      <c r="E17" s="153"/>
      <c r="F17" s="153"/>
      <c r="G17" s="153"/>
      <c r="H17" s="153"/>
      <c r="I17" s="153"/>
      <c r="J17" s="153"/>
      <c r="K17" s="153"/>
      <c r="L17" s="153"/>
      <c r="M17" s="153"/>
      <c r="N17" s="153"/>
      <c r="O17" s="153"/>
      <c r="P17" s="153"/>
      <c r="Q17" s="153"/>
      <c r="R17" s="154"/>
    </row>
    <row r="18" spans="1:18" ht="24.9" customHeight="1" x14ac:dyDescent="0.3">
      <c r="A18" s="60"/>
      <c r="B18" s="153" t="s">
        <v>182</v>
      </c>
      <c r="C18" s="153"/>
      <c r="D18" s="153"/>
      <c r="E18" s="153"/>
      <c r="F18" s="153"/>
      <c r="G18" s="153"/>
      <c r="H18" s="153"/>
      <c r="I18" s="153"/>
      <c r="J18" s="153"/>
      <c r="K18" s="153"/>
      <c r="L18" s="153"/>
      <c r="M18" s="153"/>
      <c r="N18" s="153"/>
      <c r="O18" s="153"/>
      <c r="P18" s="153"/>
      <c r="Q18" s="153"/>
      <c r="R18" s="154"/>
    </row>
    <row r="19" spans="1:18" ht="24.9" customHeight="1" x14ac:dyDescent="0.3">
      <c r="A19" s="60"/>
      <c r="B19" s="153"/>
      <c r="C19" s="153"/>
      <c r="D19" s="153"/>
      <c r="E19" s="153"/>
      <c r="F19" s="153"/>
      <c r="G19" s="153"/>
      <c r="H19" s="153"/>
      <c r="I19" s="153"/>
      <c r="J19" s="153"/>
      <c r="K19" s="153"/>
      <c r="L19" s="153"/>
      <c r="M19" s="153"/>
      <c r="N19" s="153"/>
      <c r="O19" s="153"/>
      <c r="P19" s="153"/>
      <c r="Q19" s="153"/>
      <c r="R19" s="154"/>
    </row>
    <row r="20" spans="1:18" ht="24.9" customHeight="1" x14ac:dyDescent="0.3">
      <c r="A20" s="60"/>
      <c r="B20" s="153" t="s">
        <v>183</v>
      </c>
      <c r="C20" s="153"/>
      <c r="D20" s="153"/>
      <c r="E20" s="153"/>
      <c r="F20" s="153"/>
      <c r="G20" s="153"/>
      <c r="H20" s="153"/>
      <c r="I20" s="153"/>
      <c r="J20" s="153"/>
      <c r="K20" s="153"/>
      <c r="L20" s="153"/>
      <c r="M20" s="153"/>
      <c r="N20" s="153"/>
      <c r="O20" s="153"/>
      <c r="P20" s="153"/>
      <c r="Q20" s="153"/>
      <c r="R20" s="154"/>
    </row>
    <row r="21" spans="1:18" ht="24.9" customHeight="1" x14ac:dyDescent="0.3">
      <c r="A21" s="60"/>
      <c r="B21" s="153"/>
      <c r="C21" s="153"/>
      <c r="D21" s="153"/>
      <c r="E21" s="153"/>
      <c r="F21" s="153"/>
      <c r="G21" s="153"/>
      <c r="H21" s="153"/>
      <c r="I21" s="153"/>
      <c r="J21" s="153"/>
      <c r="K21" s="153"/>
      <c r="L21" s="153"/>
      <c r="M21" s="153"/>
      <c r="N21" s="153"/>
      <c r="O21" s="153"/>
      <c r="P21" s="153"/>
      <c r="Q21" s="153"/>
      <c r="R21" s="154"/>
    </row>
    <row r="22" spans="1:18" ht="24.9" customHeight="1" x14ac:dyDescent="0.3">
      <c r="A22" s="60"/>
      <c r="B22" s="153" t="s">
        <v>149</v>
      </c>
      <c r="C22" s="153"/>
      <c r="D22" s="153"/>
      <c r="E22" s="153"/>
      <c r="F22" s="153"/>
      <c r="G22" s="153"/>
      <c r="H22" s="153"/>
      <c r="I22" s="153"/>
      <c r="J22" s="153"/>
      <c r="K22" s="153"/>
      <c r="L22" s="153"/>
      <c r="M22" s="153"/>
      <c r="N22" s="153"/>
      <c r="O22" s="153"/>
      <c r="P22" s="153"/>
      <c r="Q22" s="153"/>
      <c r="R22" s="154"/>
    </row>
    <row r="23" spans="1:18" ht="24.9" customHeight="1" x14ac:dyDescent="0.3">
      <c r="A23" s="60"/>
      <c r="B23" s="153"/>
      <c r="C23" s="153"/>
      <c r="D23" s="153"/>
      <c r="E23" s="153"/>
      <c r="F23" s="153"/>
      <c r="G23" s="153"/>
      <c r="H23" s="153"/>
      <c r="I23" s="153"/>
      <c r="J23" s="153"/>
      <c r="K23" s="153"/>
      <c r="L23" s="153"/>
      <c r="M23" s="153"/>
      <c r="N23" s="153"/>
      <c r="O23" s="153"/>
      <c r="P23" s="153"/>
      <c r="Q23" s="153"/>
      <c r="R23" s="154"/>
    </row>
    <row r="24" spans="1:18" ht="24.9" customHeight="1" x14ac:dyDescent="0.3">
      <c r="A24" s="60" t="s">
        <v>55</v>
      </c>
      <c r="B24" s="153" t="s">
        <v>185</v>
      </c>
      <c r="C24" s="153"/>
      <c r="D24" s="153"/>
      <c r="E24" s="153"/>
      <c r="F24" s="153"/>
      <c r="G24" s="153"/>
      <c r="H24" s="153"/>
      <c r="I24" s="153"/>
      <c r="J24" s="153"/>
      <c r="K24" s="153"/>
      <c r="L24" s="153"/>
      <c r="M24" s="153"/>
      <c r="N24" s="153"/>
      <c r="O24" s="153"/>
      <c r="P24" s="153"/>
      <c r="Q24" s="153"/>
      <c r="R24" s="154"/>
    </row>
    <row r="25" spans="1:18" ht="24.9" customHeight="1" x14ac:dyDescent="0.3">
      <c r="A25" s="60" t="s">
        <v>58</v>
      </c>
      <c r="B25" s="153" t="s">
        <v>159</v>
      </c>
      <c r="C25" s="153"/>
      <c r="D25" s="153"/>
      <c r="E25" s="153"/>
      <c r="F25" s="153"/>
      <c r="G25" s="153"/>
      <c r="H25" s="153"/>
      <c r="I25" s="153"/>
      <c r="J25" s="153"/>
      <c r="K25" s="153"/>
      <c r="L25" s="153"/>
      <c r="M25" s="153"/>
      <c r="N25" s="153"/>
      <c r="O25" s="153"/>
      <c r="P25" s="153"/>
      <c r="Q25" s="153"/>
      <c r="R25" s="154"/>
    </row>
    <row r="26" spans="1:18" ht="24.9" customHeight="1" x14ac:dyDescent="0.3">
      <c r="A26" s="60"/>
      <c r="B26" s="153"/>
      <c r="C26" s="153"/>
      <c r="D26" s="153"/>
      <c r="E26" s="153"/>
      <c r="F26" s="153"/>
      <c r="G26" s="153"/>
      <c r="H26" s="153"/>
      <c r="I26" s="153"/>
      <c r="J26" s="153"/>
      <c r="K26" s="153"/>
      <c r="L26" s="153"/>
      <c r="M26" s="153"/>
      <c r="N26" s="153"/>
      <c r="O26" s="153"/>
      <c r="P26" s="153"/>
      <c r="Q26" s="153"/>
      <c r="R26" s="154"/>
    </row>
    <row r="27" spans="1:18" ht="24.9" customHeight="1" thickBot="1" x14ac:dyDescent="0.35">
      <c r="A27" s="62"/>
      <c r="B27" s="176"/>
      <c r="C27" s="176"/>
      <c r="D27" s="176"/>
      <c r="E27" s="176"/>
      <c r="F27" s="176"/>
      <c r="G27" s="176"/>
      <c r="H27" s="176"/>
      <c r="I27" s="176"/>
      <c r="J27" s="176"/>
      <c r="K27" s="176"/>
      <c r="L27" s="176"/>
      <c r="M27" s="176"/>
      <c r="N27" s="176"/>
      <c r="O27" s="176"/>
      <c r="P27" s="176"/>
      <c r="Q27" s="176"/>
      <c r="R27" s="177"/>
    </row>
    <row r="28" spans="1:18" ht="24.9" customHeight="1" thickBot="1" x14ac:dyDescent="0.35">
      <c r="A28" s="39"/>
      <c r="B28" s="61"/>
      <c r="C28" s="61"/>
      <c r="D28" s="61"/>
      <c r="E28" s="61"/>
      <c r="F28" s="61"/>
      <c r="G28" s="61"/>
      <c r="H28" s="61"/>
      <c r="I28" s="61"/>
      <c r="J28" s="61"/>
      <c r="K28" s="61"/>
      <c r="L28" s="61"/>
      <c r="M28" s="61"/>
      <c r="N28" s="61"/>
      <c r="O28" s="61"/>
      <c r="P28" s="61"/>
      <c r="Q28" s="61"/>
      <c r="R28" s="61"/>
    </row>
    <row r="29" spans="1:18" ht="64.5" customHeight="1" thickBot="1" x14ac:dyDescent="0.35">
      <c r="A29" s="106" t="s">
        <v>2</v>
      </c>
      <c r="B29" s="107"/>
      <c r="C29" s="107"/>
      <c r="D29" s="107"/>
      <c r="E29" s="107"/>
      <c r="F29" s="107"/>
      <c r="G29" s="107"/>
      <c r="H29" s="107"/>
      <c r="I29" s="107"/>
      <c r="J29" s="107"/>
      <c r="K29" s="107"/>
      <c r="L29" s="107"/>
      <c r="M29" s="107"/>
      <c r="N29" s="108"/>
      <c r="O29" s="72" t="s">
        <v>36</v>
      </c>
      <c r="P29" s="73"/>
      <c r="Q29" s="72" t="s">
        <v>3</v>
      </c>
      <c r="R29" s="73"/>
    </row>
    <row r="30" spans="1:18" ht="39.9" customHeight="1" thickBot="1" x14ac:dyDescent="0.35">
      <c r="A30" s="1" t="s">
        <v>56</v>
      </c>
      <c r="B30" s="74" t="s">
        <v>4</v>
      </c>
      <c r="C30" s="75"/>
      <c r="D30" s="75"/>
      <c r="E30" s="75"/>
      <c r="F30" s="75"/>
      <c r="G30" s="75"/>
      <c r="H30" s="75"/>
      <c r="I30" s="75"/>
      <c r="J30" s="75"/>
      <c r="K30" s="75"/>
      <c r="L30" s="75"/>
      <c r="M30" s="75"/>
      <c r="N30" s="76"/>
      <c r="O30" s="77"/>
      <c r="P30" s="78"/>
      <c r="Q30" s="79" t="str">
        <f>IFERROR(VLOOKUP(O30,Plan2!A1:R11,2),"")</f>
        <v/>
      </c>
      <c r="R30" s="80"/>
    </row>
    <row r="31" spans="1:18" ht="39.9" customHeight="1" thickBot="1" x14ac:dyDescent="0.35">
      <c r="A31" s="1" t="s">
        <v>57</v>
      </c>
      <c r="B31" s="74" t="s">
        <v>150</v>
      </c>
      <c r="C31" s="75"/>
      <c r="D31" s="75"/>
      <c r="E31" s="75"/>
      <c r="F31" s="75"/>
      <c r="G31" s="75"/>
      <c r="H31" s="75"/>
      <c r="I31" s="75"/>
      <c r="J31" s="75"/>
      <c r="K31" s="75"/>
      <c r="L31" s="75"/>
      <c r="M31" s="75"/>
      <c r="N31" s="76"/>
      <c r="O31" s="77"/>
      <c r="P31" s="78"/>
      <c r="Q31" s="79" t="str">
        <f>IFERROR(VLOOKUP(O31,Plan2!A1:R11,2,0),"")</f>
        <v/>
      </c>
      <c r="R31" s="80"/>
    </row>
    <row r="32" spans="1:18" ht="39.9" customHeight="1" thickBot="1" x14ac:dyDescent="0.35">
      <c r="A32" s="1" t="s">
        <v>55</v>
      </c>
      <c r="B32" s="74" t="s">
        <v>209</v>
      </c>
      <c r="C32" s="75"/>
      <c r="D32" s="75"/>
      <c r="E32" s="75"/>
      <c r="F32" s="75"/>
      <c r="G32" s="75"/>
      <c r="H32" s="75"/>
      <c r="I32" s="75"/>
      <c r="J32" s="75"/>
      <c r="K32" s="75"/>
      <c r="L32" s="75"/>
      <c r="M32" s="75"/>
      <c r="N32" s="76"/>
      <c r="O32" s="77"/>
      <c r="P32" s="78"/>
      <c r="Q32" s="79" t="str">
        <f>IFERROR(VLOOKUP(O32,Plan2!A1:R11,2,0),"")</f>
        <v/>
      </c>
      <c r="R32" s="80"/>
    </row>
    <row r="33" spans="1:18" thickBot="1" x14ac:dyDescent="0.35">
      <c r="A33" s="63" t="s">
        <v>5</v>
      </c>
      <c r="B33" s="64"/>
      <c r="C33" s="64"/>
      <c r="D33" s="64"/>
      <c r="E33" s="64"/>
      <c r="F33" s="64"/>
      <c r="G33" s="64"/>
      <c r="H33" s="64"/>
      <c r="I33" s="64"/>
      <c r="J33" s="64"/>
      <c r="K33" s="64"/>
      <c r="L33" s="64"/>
      <c r="M33" s="64"/>
      <c r="N33" s="65"/>
      <c r="O33" s="66">
        <f>SUM(Q30:R32)</f>
        <v>0</v>
      </c>
      <c r="P33" s="67"/>
      <c r="Q33" s="67"/>
      <c r="R33" s="68"/>
    </row>
    <row r="34" spans="1:18" ht="9.6" customHeight="1" x14ac:dyDescent="0.3">
      <c r="A34" s="3"/>
      <c r="B34" s="3"/>
      <c r="C34" s="3"/>
      <c r="D34" s="3"/>
      <c r="E34" s="3"/>
      <c r="F34" s="3"/>
      <c r="G34" s="3"/>
      <c r="H34" s="3"/>
      <c r="I34" s="3"/>
      <c r="J34" s="3"/>
      <c r="K34" s="3"/>
      <c r="L34" s="3"/>
      <c r="M34" s="3"/>
    </row>
    <row r="35" spans="1:18" ht="9.6" customHeight="1" thickBot="1" x14ac:dyDescent="0.35">
      <c r="A35" s="3"/>
      <c r="B35" s="3"/>
      <c r="C35" s="3"/>
      <c r="D35" s="3"/>
      <c r="E35" s="3"/>
      <c r="F35" s="3"/>
      <c r="G35" s="3"/>
      <c r="H35" s="3"/>
      <c r="I35" s="3"/>
      <c r="J35" s="3"/>
      <c r="K35" s="3"/>
      <c r="L35" s="3"/>
      <c r="M35" s="3"/>
    </row>
    <row r="36" spans="1:18" ht="64.5" customHeight="1" thickBot="1" x14ac:dyDescent="0.35">
      <c r="A36" s="106" t="s">
        <v>206</v>
      </c>
      <c r="B36" s="107"/>
      <c r="C36" s="107"/>
      <c r="D36" s="107"/>
      <c r="E36" s="107"/>
      <c r="F36" s="107"/>
      <c r="G36" s="107"/>
      <c r="H36" s="107"/>
      <c r="I36" s="107"/>
      <c r="J36" s="107"/>
      <c r="K36" s="107"/>
      <c r="L36" s="107"/>
      <c r="M36" s="107"/>
      <c r="N36" s="108"/>
      <c r="O36" s="72" t="s">
        <v>36</v>
      </c>
      <c r="P36" s="73"/>
      <c r="Q36" s="72" t="s">
        <v>3</v>
      </c>
      <c r="R36" s="73"/>
    </row>
    <row r="37" spans="1:18" ht="39.9" customHeight="1" thickBot="1" x14ac:dyDescent="0.35">
      <c r="A37" s="1" t="s">
        <v>58</v>
      </c>
      <c r="B37" s="74" t="s">
        <v>6</v>
      </c>
      <c r="C37" s="75"/>
      <c r="D37" s="75"/>
      <c r="E37" s="75"/>
      <c r="F37" s="75"/>
      <c r="G37" s="75"/>
      <c r="H37" s="75"/>
      <c r="I37" s="75"/>
      <c r="J37" s="75"/>
      <c r="K37" s="75"/>
      <c r="L37" s="75"/>
      <c r="M37" s="75"/>
      <c r="N37" s="76"/>
      <c r="O37" s="77"/>
      <c r="P37" s="78"/>
      <c r="Q37" s="79" t="str">
        <f>IFERROR(VLOOKUP(O37,Plan2!A1:R11,2,0),"")</f>
        <v/>
      </c>
      <c r="R37" s="80"/>
    </row>
    <row r="38" spans="1:18" ht="39.9" customHeight="1" thickBot="1" x14ac:dyDescent="0.35">
      <c r="A38" s="1" t="s">
        <v>60</v>
      </c>
      <c r="B38" s="96" t="s">
        <v>210</v>
      </c>
      <c r="C38" s="97"/>
      <c r="D38" s="97"/>
      <c r="E38" s="97"/>
      <c r="F38" s="97"/>
      <c r="G38" s="97"/>
      <c r="H38" s="97"/>
      <c r="I38" s="97"/>
      <c r="J38" s="97"/>
      <c r="K38" s="97"/>
      <c r="L38" s="97"/>
      <c r="M38" s="97"/>
      <c r="N38" s="98"/>
      <c r="O38" s="77"/>
      <c r="P38" s="78"/>
      <c r="Q38" s="79" t="str">
        <f>IFERROR(VLOOKUP(O38,Plan2!A1:R11,2,0),"")</f>
        <v/>
      </c>
      <c r="R38" s="80"/>
    </row>
    <row r="39" spans="1:18" ht="39.9" customHeight="1" thickBot="1" x14ac:dyDescent="0.35">
      <c r="A39" s="1" t="s">
        <v>59</v>
      </c>
      <c r="B39" s="84" t="s">
        <v>207</v>
      </c>
      <c r="C39" s="85"/>
      <c r="D39" s="85"/>
      <c r="E39" s="85"/>
      <c r="F39" s="85"/>
      <c r="G39" s="85"/>
      <c r="H39" s="85"/>
      <c r="I39" s="85"/>
      <c r="J39" s="85"/>
      <c r="K39" s="85"/>
      <c r="L39" s="85"/>
      <c r="M39" s="85"/>
      <c r="N39" s="86"/>
      <c r="O39" s="77"/>
      <c r="P39" s="78"/>
      <c r="Q39" s="79" t="str">
        <f>IFERROR(VLOOKUP(O39,Plan2!A1:R11,2,0),"")</f>
        <v/>
      </c>
      <c r="R39" s="80"/>
    </row>
    <row r="40" spans="1:18" thickBot="1" x14ac:dyDescent="0.35">
      <c r="A40" s="63" t="s">
        <v>5</v>
      </c>
      <c r="B40" s="64"/>
      <c r="C40" s="64"/>
      <c r="D40" s="64"/>
      <c r="E40" s="64"/>
      <c r="F40" s="64"/>
      <c r="G40" s="64"/>
      <c r="H40" s="64"/>
      <c r="I40" s="64"/>
      <c r="J40" s="64"/>
      <c r="K40" s="64"/>
      <c r="L40" s="64"/>
      <c r="M40" s="64"/>
      <c r="N40" s="65"/>
      <c r="O40" s="66">
        <f>SUM(Q37:R39)</f>
        <v>0</v>
      </c>
      <c r="P40" s="67"/>
      <c r="Q40" s="67"/>
      <c r="R40" s="68"/>
    </row>
    <row r="41" spans="1:18" ht="9.6" customHeight="1" x14ac:dyDescent="0.3">
      <c r="A41" s="3"/>
      <c r="B41" s="3"/>
      <c r="C41" s="3"/>
      <c r="D41" s="3"/>
      <c r="E41" s="3"/>
      <c r="F41" s="3"/>
      <c r="G41" s="3"/>
      <c r="H41" s="3"/>
      <c r="I41" s="3"/>
      <c r="J41" s="3"/>
      <c r="K41" s="3"/>
      <c r="L41" s="3"/>
      <c r="M41" s="3"/>
    </row>
    <row r="42" spans="1:18" ht="9.6" customHeight="1" thickBot="1" x14ac:dyDescent="0.35">
      <c r="A42" s="3"/>
      <c r="B42" s="3"/>
      <c r="C42" s="3"/>
      <c r="D42" s="3"/>
      <c r="E42" s="3"/>
      <c r="F42" s="3"/>
      <c r="G42" s="3"/>
      <c r="H42" s="3"/>
      <c r="I42" s="3"/>
      <c r="J42" s="3"/>
      <c r="K42" s="3"/>
      <c r="L42" s="3"/>
      <c r="M42" s="3"/>
    </row>
    <row r="43" spans="1:18" ht="64.5" customHeight="1" thickBot="1" x14ac:dyDescent="0.35">
      <c r="A43" s="69" t="s">
        <v>222</v>
      </c>
      <c r="B43" s="70"/>
      <c r="C43" s="70"/>
      <c r="D43" s="70"/>
      <c r="E43" s="70"/>
      <c r="F43" s="70"/>
      <c r="G43" s="70"/>
      <c r="H43" s="70"/>
      <c r="I43" s="70"/>
      <c r="J43" s="70"/>
      <c r="K43" s="70"/>
      <c r="L43" s="70"/>
      <c r="M43" s="70"/>
      <c r="N43" s="71"/>
      <c r="O43" s="72" t="s">
        <v>36</v>
      </c>
      <c r="P43" s="73"/>
      <c r="Q43" s="72" t="s">
        <v>3</v>
      </c>
      <c r="R43" s="73"/>
    </row>
    <row r="44" spans="1:18" ht="39.9" customHeight="1" thickBot="1" x14ac:dyDescent="0.35">
      <c r="A44" s="1" t="s">
        <v>61</v>
      </c>
      <c r="B44" s="96" t="s">
        <v>161</v>
      </c>
      <c r="C44" s="97"/>
      <c r="D44" s="97"/>
      <c r="E44" s="97"/>
      <c r="F44" s="97"/>
      <c r="G44" s="97"/>
      <c r="H44" s="97"/>
      <c r="I44" s="97"/>
      <c r="J44" s="97"/>
      <c r="K44" s="97"/>
      <c r="L44" s="97"/>
      <c r="M44" s="97"/>
      <c r="N44" s="98"/>
      <c r="O44" s="77"/>
      <c r="P44" s="78"/>
      <c r="Q44" s="79" t="str">
        <f>IFERROR(VLOOKUP(O44,Plan2!A1:R11,2,0),"")</f>
        <v/>
      </c>
      <c r="R44" s="80"/>
    </row>
    <row r="45" spans="1:18" thickBot="1" x14ac:dyDescent="0.35">
      <c r="A45" s="63" t="s">
        <v>5</v>
      </c>
      <c r="B45" s="64"/>
      <c r="C45" s="64"/>
      <c r="D45" s="64"/>
      <c r="E45" s="64"/>
      <c r="F45" s="64"/>
      <c r="G45" s="64"/>
      <c r="H45" s="64"/>
      <c r="I45" s="64"/>
      <c r="J45" s="64"/>
      <c r="K45" s="64"/>
      <c r="L45" s="64"/>
      <c r="M45" s="64"/>
      <c r="N45" s="65"/>
      <c r="O45" s="66">
        <f>SUM(Q44)</f>
        <v>0</v>
      </c>
      <c r="P45" s="67"/>
      <c r="Q45" s="67"/>
      <c r="R45" s="68"/>
    </row>
    <row r="46" spans="1:18" ht="9.6" customHeight="1" x14ac:dyDescent="0.3"/>
    <row r="47" spans="1:18" ht="9.6" customHeight="1" thickBot="1" x14ac:dyDescent="0.35"/>
    <row r="48" spans="1:18" ht="64.5" customHeight="1" thickBot="1" x14ac:dyDescent="0.35">
      <c r="A48" s="106" t="s">
        <v>7</v>
      </c>
      <c r="B48" s="107"/>
      <c r="C48" s="107"/>
      <c r="D48" s="107"/>
      <c r="E48" s="107"/>
      <c r="F48" s="107"/>
      <c r="G48" s="107"/>
      <c r="H48" s="107"/>
      <c r="I48" s="107"/>
      <c r="J48" s="107"/>
      <c r="K48" s="107"/>
      <c r="L48" s="107"/>
      <c r="M48" s="107"/>
      <c r="N48" s="108"/>
      <c r="O48" s="72" t="s">
        <v>36</v>
      </c>
      <c r="P48" s="73"/>
      <c r="Q48" s="72" t="s">
        <v>3</v>
      </c>
      <c r="R48" s="73"/>
    </row>
    <row r="49" spans="1:18" ht="39.9" customHeight="1" thickBot="1" x14ac:dyDescent="0.35">
      <c r="A49" s="1" t="s">
        <v>62</v>
      </c>
      <c r="B49" s="140" t="s">
        <v>8</v>
      </c>
      <c r="C49" s="141"/>
      <c r="D49" s="141"/>
      <c r="E49" s="141"/>
      <c r="F49" s="141"/>
      <c r="G49" s="141"/>
      <c r="H49" s="141"/>
      <c r="I49" s="141"/>
      <c r="J49" s="141"/>
      <c r="K49" s="141"/>
      <c r="L49" s="141"/>
      <c r="M49" s="141"/>
      <c r="N49" s="142"/>
      <c r="O49" s="77"/>
      <c r="P49" s="78"/>
      <c r="Q49" s="79" t="str">
        <f>IFERROR(VLOOKUP(O49,Plan2!A1:R11,2,0),"")</f>
        <v/>
      </c>
      <c r="R49" s="80"/>
    </row>
    <row r="50" spans="1:18" ht="39.9" customHeight="1" thickBot="1" x14ac:dyDescent="0.35">
      <c r="A50" s="1" t="s">
        <v>63</v>
      </c>
      <c r="B50" s="143" t="s">
        <v>200</v>
      </c>
      <c r="C50" s="144"/>
      <c r="D50" s="144"/>
      <c r="E50" s="144"/>
      <c r="F50" s="144"/>
      <c r="G50" s="144"/>
      <c r="H50" s="144"/>
      <c r="I50" s="144"/>
      <c r="J50" s="144"/>
      <c r="K50" s="144"/>
      <c r="L50" s="144"/>
      <c r="M50" s="144"/>
      <c r="N50" s="145"/>
      <c r="O50" s="77"/>
      <c r="P50" s="78"/>
      <c r="Q50" s="79" t="str">
        <f>IFERROR(VLOOKUP(O50,Plan2!$A$1:$R$11,2,0),"")</f>
        <v/>
      </c>
      <c r="R50" s="80"/>
    </row>
    <row r="51" spans="1:18" ht="39.9" customHeight="1" thickBot="1" x14ac:dyDescent="0.35">
      <c r="A51" s="1" t="s">
        <v>64</v>
      </c>
      <c r="B51" s="143" t="s">
        <v>199</v>
      </c>
      <c r="C51" s="144"/>
      <c r="D51" s="144"/>
      <c r="E51" s="144"/>
      <c r="F51" s="144"/>
      <c r="G51" s="144"/>
      <c r="H51" s="144"/>
      <c r="I51" s="144"/>
      <c r="J51" s="144"/>
      <c r="K51" s="144"/>
      <c r="L51" s="144"/>
      <c r="M51" s="144"/>
      <c r="N51" s="145"/>
      <c r="O51" s="77"/>
      <c r="P51" s="78"/>
      <c r="Q51" s="79" t="str">
        <f>IFERROR(VLOOKUP(O51,Plan2!$A$1:$R$11,2,0),"")</f>
        <v/>
      </c>
      <c r="R51" s="80"/>
    </row>
    <row r="52" spans="1:18" ht="39.9" customHeight="1" thickBot="1" x14ac:dyDescent="0.35">
      <c r="A52" s="1" t="s">
        <v>65</v>
      </c>
      <c r="B52" s="90" t="s">
        <v>202</v>
      </c>
      <c r="C52" s="91"/>
      <c r="D52" s="91"/>
      <c r="E52" s="91"/>
      <c r="F52" s="91"/>
      <c r="G52" s="91"/>
      <c r="H52" s="91"/>
      <c r="I52" s="91"/>
      <c r="J52" s="91"/>
      <c r="K52" s="91"/>
      <c r="L52" s="91"/>
      <c r="M52" s="91"/>
      <c r="N52" s="92"/>
      <c r="O52" s="77"/>
      <c r="P52" s="78"/>
      <c r="Q52" s="79" t="str">
        <f>IFERROR(VLOOKUP(O52,Plan2!$A$1:$R$11,2,0),"")</f>
        <v/>
      </c>
      <c r="R52" s="80"/>
    </row>
    <row r="53" spans="1:18" ht="39.9" customHeight="1" thickBot="1" x14ac:dyDescent="0.35">
      <c r="A53" s="1" t="s">
        <v>66</v>
      </c>
      <c r="B53" s="90" t="s">
        <v>223</v>
      </c>
      <c r="C53" s="91"/>
      <c r="D53" s="91"/>
      <c r="E53" s="91"/>
      <c r="F53" s="91"/>
      <c r="G53" s="91"/>
      <c r="H53" s="91"/>
      <c r="I53" s="91"/>
      <c r="J53" s="91"/>
      <c r="K53" s="91"/>
      <c r="L53" s="91"/>
      <c r="M53" s="91"/>
      <c r="N53" s="92"/>
      <c r="O53" s="77"/>
      <c r="P53" s="78"/>
      <c r="Q53" s="79" t="str">
        <f>IFERROR(VLOOKUP(O53,Plan2!$A$1:$R$11,2,0),"")</f>
        <v/>
      </c>
      <c r="R53" s="80"/>
    </row>
    <row r="54" spans="1:18" ht="39" customHeight="1" thickBot="1" x14ac:dyDescent="0.35">
      <c r="A54" s="1" t="s">
        <v>67</v>
      </c>
      <c r="B54" s="87" t="s">
        <v>220</v>
      </c>
      <c r="C54" s="88"/>
      <c r="D54" s="88"/>
      <c r="E54" s="88"/>
      <c r="F54" s="88"/>
      <c r="G54" s="88"/>
      <c r="H54" s="88"/>
      <c r="I54" s="88"/>
      <c r="J54" s="88"/>
      <c r="K54" s="88"/>
      <c r="L54" s="88"/>
      <c r="M54" s="88"/>
      <c r="N54" s="89"/>
      <c r="O54" s="77"/>
      <c r="P54" s="78"/>
      <c r="Q54" s="79" t="str">
        <f>IFERROR(VLOOKUP(O54,Plan2!$A$1:$R$11,2,0),"")</f>
        <v/>
      </c>
      <c r="R54" s="80"/>
    </row>
    <row r="55" spans="1:18" ht="39.9" customHeight="1" thickBot="1" x14ac:dyDescent="0.35">
      <c r="A55" s="1" t="s">
        <v>68</v>
      </c>
      <c r="B55" s="87" t="s">
        <v>221</v>
      </c>
      <c r="C55" s="88"/>
      <c r="D55" s="88"/>
      <c r="E55" s="88"/>
      <c r="F55" s="88"/>
      <c r="G55" s="88"/>
      <c r="H55" s="88"/>
      <c r="I55" s="88"/>
      <c r="J55" s="88"/>
      <c r="K55" s="88"/>
      <c r="L55" s="88"/>
      <c r="M55" s="88"/>
      <c r="N55" s="89"/>
      <c r="O55" s="77"/>
      <c r="P55" s="78"/>
      <c r="Q55" s="79" t="str">
        <f>IFERROR(VLOOKUP(O55,Plan2!$A$1:$R$11,2,0),"")</f>
        <v/>
      </c>
      <c r="R55" s="80"/>
    </row>
    <row r="56" spans="1:18" ht="15.75" customHeight="1" thickBot="1" x14ac:dyDescent="0.35">
      <c r="A56" s="63" t="s">
        <v>5</v>
      </c>
      <c r="B56" s="64"/>
      <c r="C56" s="64"/>
      <c r="D56" s="64"/>
      <c r="E56" s="64"/>
      <c r="F56" s="64"/>
      <c r="G56" s="64"/>
      <c r="H56" s="64"/>
      <c r="I56" s="64"/>
      <c r="J56" s="64"/>
      <c r="K56" s="64"/>
      <c r="L56" s="64"/>
      <c r="M56" s="64"/>
      <c r="N56" s="65"/>
      <c r="O56" s="66">
        <f>SUM(Q49:R55)</f>
        <v>0</v>
      </c>
      <c r="P56" s="67"/>
      <c r="Q56" s="67"/>
      <c r="R56" s="68"/>
    </row>
    <row r="57" spans="1:18" ht="9.6" customHeight="1" x14ac:dyDescent="0.3">
      <c r="A57" s="4"/>
      <c r="B57" s="4"/>
      <c r="C57" s="4"/>
      <c r="D57" s="4"/>
      <c r="E57" s="4"/>
      <c r="F57" s="4"/>
      <c r="G57" s="4"/>
      <c r="H57" s="4"/>
      <c r="I57" s="4"/>
      <c r="J57" s="4"/>
      <c r="K57" s="4"/>
      <c r="L57" s="4"/>
      <c r="M57" s="4"/>
    </row>
    <row r="58" spans="1:18" ht="9.6" customHeight="1" thickBot="1" x14ac:dyDescent="0.35">
      <c r="A58" s="4"/>
      <c r="B58" s="4"/>
      <c r="C58" s="4"/>
      <c r="D58" s="4"/>
      <c r="E58" s="4"/>
      <c r="F58" s="4"/>
      <c r="G58" s="4"/>
      <c r="H58" s="4"/>
      <c r="I58" s="4"/>
      <c r="J58" s="4"/>
      <c r="K58" s="4"/>
      <c r="L58" s="4"/>
      <c r="M58" s="4"/>
    </row>
    <row r="59" spans="1:18" ht="64.5" customHeight="1" thickBot="1" x14ac:dyDescent="0.35">
      <c r="A59" s="69" t="s">
        <v>197</v>
      </c>
      <c r="B59" s="70"/>
      <c r="C59" s="70"/>
      <c r="D59" s="70"/>
      <c r="E59" s="70"/>
      <c r="F59" s="70"/>
      <c r="G59" s="70"/>
      <c r="H59" s="70"/>
      <c r="I59" s="70"/>
      <c r="J59" s="70"/>
      <c r="K59" s="70"/>
      <c r="L59" s="70"/>
      <c r="M59" s="70"/>
      <c r="N59" s="71"/>
      <c r="O59" s="72" t="s">
        <v>36</v>
      </c>
      <c r="P59" s="73"/>
      <c r="Q59" s="72" t="s">
        <v>3</v>
      </c>
      <c r="R59" s="73"/>
    </row>
    <row r="60" spans="1:18" ht="39.9" customHeight="1" thickBot="1" x14ac:dyDescent="0.35">
      <c r="A60" s="1" t="s">
        <v>69</v>
      </c>
      <c r="B60" s="81" t="s">
        <v>211</v>
      </c>
      <c r="C60" s="82"/>
      <c r="D60" s="82"/>
      <c r="E60" s="82"/>
      <c r="F60" s="82"/>
      <c r="G60" s="82"/>
      <c r="H60" s="82"/>
      <c r="I60" s="82"/>
      <c r="J60" s="82"/>
      <c r="K60" s="82"/>
      <c r="L60" s="82"/>
      <c r="M60" s="82"/>
      <c r="N60" s="83"/>
      <c r="O60" s="77"/>
      <c r="P60" s="78"/>
      <c r="Q60" s="79" t="str">
        <f>IFERROR(VLOOKUP(O60,Plan2!A1:R11,2,0),"")</f>
        <v/>
      </c>
      <c r="R60" s="80"/>
    </row>
    <row r="61" spans="1:18" ht="39.9" customHeight="1" thickBot="1" x14ac:dyDescent="0.35">
      <c r="A61" s="1" t="s">
        <v>70</v>
      </c>
      <c r="B61" s="93" t="s">
        <v>212</v>
      </c>
      <c r="C61" s="94"/>
      <c r="D61" s="94"/>
      <c r="E61" s="94"/>
      <c r="F61" s="94"/>
      <c r="G61" s="94"/>
      <c r="H61" s="94"/>
      <c r="I61" s="94"/>
      <c r="J61" s="94"/>
      <c r="K61" s="94"/>
      <c r="L61" s="94"/>
      <c r="M61" s="94"/>
      <c r="N61" s="95"/>
      <c r="O61" s="77"/>
      <c r="P61" s="78"/>
      <c r="Q61" s="79" t="str">
        <f>IFERROR(VLOOKUP(O61,Plan2!$A$1:$R$11,2,0),"")</f>
        <v/>
      </c>
      <c r="R61" s="80"/>
    </row>
    <row r="62" spans="1:18" ht="39.9" customHeight="1" thickBot="1" x14ac:dyDescent="0.35">
      <c r="A62" s="1" t="s">
        <v>71</v>
      </c>
      <c r="B62" s="84" t="s">
        <v>227</v>
      </c>
      <c r="C62" s="85"/>
      <c r="D62" s="85"/>
      <c r="E62" s="85"/>
      <c r="F62" s="85"/>
      <c r="G62" s="85"/>
      <c r="H62" s="85"/>
      <c r="I62" s="85"/>
      <c r="J62" s="85"/>
      <c r="K62" s="85"/>
      <c r="L62" s="85"/>
      <c r="M62" s="85"/>
      <c r="N62" s="86"/>
      <c r="O62" s="77"/>
      <c r="P62" s="78"/>
      <c r="Q62" s="79" t="str">
        <f>IFERROR(VLOOKUP(O62,Plan2!$A$1:$R$11,2,0),"")</f>
        <v/>
      </c>
      <c r="R62" s="80"/>
    </row>
    <row r="63" spans="1:18" ht="15.75" customHeight="1" thickBot="1" x14ac:dyDescent="0.35">
      <c r="A63" s="63" t="s">
        <v>5</v>
      </c>
      <c r="B63" s="64"/>
      <c r="C63" s="64"/>
      <c r="D63" s="64"/>
      <c r="E63" s="64"/>
      <c r="F63" s="64"/>
      <c r="G63" s="64"/>
      <c r="H63" s="64"/>
      <c r="I63" s="64"/>
      <c r="J63" s="64"/>
      <c r="K63" s="64"/>
      <c r="L63" s="64"/>
      <c r="M63" s="64"/>
      <c r="N63" s="65"/>
      <c r="O63" s="66">
        <f>SUM(Q60:R62)</f>
        <v>0</v>
      </c>
      <c r="P63" s="67"/>
      <c r="Q63" s="67"/>
      <c r="R63" s="68"/>
    </row>
    <row r="64" spans="1:18" ht="9.6" customHeight="1" x14ac:dyDescent="0.3">
      <c r="A64" s="9"/>
      <c r="B64" s="9"/>
      <c r="C64" s="9"/>
      <c r="D64" s="9"/>
      <c r="E64" s="9"/>
      <c r="F64" s="9"/>
      <c r="G64" s="9"/>
      <c r="H64" s="9"/>
      <c r="I64" s="9"/>
      <c r="J64" s="9"/>
      <c r="K64" s="9"/>
      <c r="L64" s="9"/>
      <c r="M64" s="9"/>
    </row>
    <row r="65" spans="1:18" ht="9.6" customHeight="1" thickBot="1" x14ac:dyDescent="0.35">
      <c r="A65" s="9"/>
      <c r="B65" s="9"/>
      <c r="C65" s="9"/>
      <c r="D65" s="9"/>
      <c r="E65" s="9"/>
      <c r="F65" s="9"/>
      <c r="G65" s="9"/>
      <c r="H65" s="9"/>
      <c r="I65" s="9"/>
      <c r="J65" s="9"/>
      <c r="K65" s="9"/>
      <c r="L65" s="9"/>
      <c r="M65" s="9"/>
    </row>
    <row r="66" spans="1:18" ht="64.5" customHeight="1" thickBot="1" x14ac:dyDescent="0.35">
      <c r="A66" s="69" t="s">
        <v>219</v>
      </c>
      <c r="B66" s="70"/>
      <c r="C66" s="70"/>
      <c r="D66" s="70"/>
      <c r="E66" s="70"/>
      <c r="F66" s="70"/>
      <c r="G66" s="70"/>
      <c r="H66" s="70"/>
      <c r="I66" s="70"/>
      <c r="J66" s="70"/>
      <c r="K66" s="70"/>
      <c r="L66" s="70"/>
      <c r="M66" s="70"/>
      <c r="N66" s="71"/>
      <c r="O66" s="72" t="s">
        <v>36</v>
      </c>
      <c r="P66" s="73"/>
      <c r="Q66" s="72" t="s">
        <v>3</v>
      </c>
      <c r="R66" s="73"/>
    </row>
    <row r="67" spans="1:18" ht="39.9" customHeight="1" thickBot="1" x14ac:dyDescent="0.35">
      <c r="A67" s="1" t="s">
        <v>72</v>
      </c>
      <c r="B67" s="93" t="s">
        <v>195</v>
      </c>
      <c r="C67" s="138"/>
      <c r="D67" s="138"/>
      <c r="E67" s="138"/>
      <c r="F67" s="138"/>
      <c r="G67" s="138"/>
      <c r="H67" s="138"/>
      <c r="I67" s="138"/>
      <c r="J67" s="138"/>
      <c r="K67" s="138"/>
      <c r="L67" s="138"/>
      <c r="M67" s="138"/>
      <c r="N67" s="139"/>
      <c r="O67" s="77"/>
      <c r="P67" s="78"/>
      <c r="Q67" s="79" t="str">
        <f>IFERROR(VLOOKUP(O67,Plan2!A1:R11,2,0),"")</f>
        <v/>
      </c>
      <c r="R67" s="80"/>
    </row>
    <row r="68" spans="1:18" ht="39.9" customHeight="1" thickBot="1" x14ac:dyDescent="0.35">
      <c r="A68" s="1" t="s">
        <v>73</v>
      </c>
      <c r="B68" s="140" t="s">
        <v>151</v>
      </c>
      <c r="C68" s="141"/>
      <c r="D68" s="141"/>
      <c r="E68" s="141"/>
      <c r="F68" s="141"/>
      <c r="G68" s="141"/>
      <c r="H68" s="141"/>
      <c r="I68" s="141"/>
      <c r="J68" s="141"/>
      <c r="K68" s="141"/>
      <c r="L68" s="141"/>
      <c r="M68" s="141"/>
      <c r="N68" s="142"/>
      <c r="O68" s="77"/>
      <c r="P68" s="78"/>
      <c r="Q68" s="79" t="str">
        <f>IFERROR(VLOOKUP(O68,Plan2!A1:R11,2,0),"")</f>
        <v/>
      </c>
      <c r="R68" s="80"/>
    </row>
    <row r="69" spans="1:18" ht="39.9" customHeight="1" thickBot="1" x14ac:dyDescent="0.35">
      <c r="A69" s="1" t="s">
        <v>74</v>
      </c>
      <c r="B69" s="93" t="s">
        <v>203</v>
      </c>
      <c r="C69" s="94"/>
      <c r="D69" s="94"/>
      <c r="E69" s="94"/>
      <c r="F69" s="94"/>
      <c r="G69" s="94"/>
      <c r="H69" s="94"/>
      <c r="I69" s="94"/>
      <c r="J69" s="94"/>
      <c r="K69" s="94"/>
      <c r="L69" s="94"/>
      <c r="M69" s="94"/>
      <c r="N69" s="95"/>
      <c r="O69" s="77"/>
      <c r="P69" s="78"/>
      <c r="Q69" s="79" t="str">
        <f>IFERROR(VLOOKUP(O69,Plan2!A1:R11,2,0),"")</f>
        <v/>
      </c>
      <c r="R69" s="80"/>
    </row>
    <row r="70" spans="1:18" ht="15.75" customHeight="1" thickBot="1" x14ac:dyDescent="0.35">
      <c r="A70" s="63" t="s">
        <v>5</v>
      </c>
      <c r="B70" s="64"/>
      <c r="C70" s="64"/>
      <c r="D70" s="64"/>
      <c r="E70" s="64"/>
      <c r="F70" s="64"/>
      <c r="G70" s="64"/>
      <c r="H70" s="64"/>
      <c r="I70" s="64"/>
      <c r="J70" s="64"/>
      <c r="K70" s="64"/>
      <c r="L70" s="64"/>
      <c r="M70" s="64"/>
      <c r="N70" s="65"/>
      <c r="O70" s="66">
        <f>SUM(Q67:R69)</f>
        <v>0</v>
      </c>
      <c r="P70" s="67"/>
      <c r="Q70" s="67"/>
      <c r="R70" s="68"/>
    </row>
    <row r="71" spans="1:18" ht="9.6" customHeight="1" x14ac:dyDescent="0.3">
      <c r="A71" s="9"/>
      <c r="B71" s="9"/>
      <c r="C71" s="9"/>
      <c r="D71" s="9"/>
      <c r="E71" s="9"/>
      <c r="F71" s="9"/>
      <c r="G71" s="9"/>
      <c r="H71" s="9"/>
      <c r="I71" s="9"/>
      <c r="J71" s="9"/>
      <c r="K71" s="9"/>
      <c r="L71" s="9"/>
      <c r="M71" s="9"/>
    </row>
    <row r="72" spans="1:18" ht="9.6" customHeight="1" thickBot="1" x14ac:dyDescent="0.35">
      <c r="A72" s="9"/>
      <c r="B72" s="9"/>
      <c r="C72" s="9"/>
      <c r="D72" s="9"/>
      <c r="E72" s="9"/>
      <c r="F72" s="9"/>
      <c r="G72" s="9"/>
      <c r="H72" s="9"/>
      <c r="I72" s="9"/>
      <c r="J72" s="9"/>
      <c r="K72" s="9"/>
      <c r="L72" s="9"/>
      <c r="M72" s="9"/>
    </row>
    <row r="73" spans="1:18" ht="64.5" customHeight="1" thickBot="1" x14ac:dyDescent="0.35">
      <c r="A73" s="106" t="s">
        <v>198</v>
      </c>
      <c r="B73" s="107"/>
      <c r="C73" s="107"/>
      <c r="D73" s="107"/>
      <c r="E73" s="107"/>
      <c r="F73" s="107"/>
      <c r="G73" s="107"/>
      <c r="H73" s="107"/>
      <c r="I73" s="107"/>
      <c r="J73" s="107"/>
      <c r="K73" s="107"/>
      <c r="L73" s="107"/>
      <c r="M73" s="107"/>
      <c r="N73" s="108"/>
      <c r="O73" s="72" t="s">
        <v>36</v>
      </c>
      <c r="P73" s="73"/>
      <c r="Q73" s="72" t="s">
        <v>3</v>
      </c>
      <c r="R73" s="73"/>
    </row>
    <row r="74" spans="1:18" ht="39.9" customHeight="1" thickBot="1" x14ac:dyDescent="0.35">
      <c r="A74" s="1" t="s">
        <v>75</v>
      </c>
      <c r="B74" s="74" t="s">
        <v>9</v>
      </c>
      <c r="C74" s="75"/>
      <c r="D74" s="75"/>
      <c r="E74" s="75"/>
      <c r="F74" s="75"/>
      <c r="G74" s="75"/>
      <c r="H74" s="75"/>
      <c r="I74" s="75"/>
      <c r="J74" s="75"/>
      <c r="K74" s="75"/>
      <c r="L74" s="75"/>
      <c r="M74" s="75"/>
      <c r="N74" s="76"/>
      <c r="O74" s="77"/>
      <c r="P74" s="78"/>
      <c r="Q74" s="79" t="str">
        <f>IFERROR(VLOOKUP(O74,Plan2!A1:R11,2,0),"")</f>
        <v/>
      </c>
      <c r="R74" s="80"/>
    </row>
    <row r="75" spans="1:18" ht="39.9" customHeight="1" thickBot="1" x14ac:dyDescent="0.35">
      <c r="A75" s="1" t="s">
        <v>76</v>
      </c>
      <c r="B75" s="84" t="s">
        <v>10</v>
      </c>
      <c r="C75" s="85"/>
      <c r="D75" s="85"/>
      <c r="E75" s="85"/>
      <c r="F75" s="85"/>
      <c r="G75" s="85"/>
      <c r="H75" s="85"/>
      <c r="I75" s="85"/>
      <c r="J75" s="85"/>
      <c r="K75" s="85"/>
      <c r="L75" s="85"/>
      <c r="M75" s="85"/>
      <c r="N75" s="86"/>
      <c r="O75" s="77"/>
      <c r="P75" s="78"/>
      <c r="Q75" s="79" t="str">
        <f>IFERROR(VLOOKUP(O75,Plan2!A1:R11,2,0),"")</f>
        <v/>
      </c>
      <c r="R75" s="80"/>
    </row>
    <row r="76" spans="1:18" ht="39.9" customHeight="1" thickBot="1" x14ac:dyDescent="0.35">
      <c r="A76" s="1" t="s">
        <v>77</v>
      </c>
      <c r="B76" s="84" t="s">
        <v>152</v>
      </c>
      <c r="C76" s="85"/>
      <c r="D76" s="85"/>
      <c r="E76" s="85"/>
      <c r="F76" s="85"/>
      <c r="G76" s="85"/>
      <c r="H76" s="85"/>
      <c r="I76" s="85"/>
      <c r="J76" s="85"/>
      <c r="K76" s="85"/>
      <c r="L76" s="85"/>
      <c r="M76" s="85"/>
      <c r="N76" s="86"/>
      <c r="O76" s="77"/>
      <c r="P76" s="78"/>
      <c r="Q76" s="79" t="str">
        <f>IFERROR(VLOOKUP(O76,Plan2!A1:R11,2,0),"")</f>
        <v/>
      </c>
      <c r="R76" s="80"/>
    </row>
    <row r="77" spans="1:18" ht="39.9" customHeight="1" thickBot="1" x14ac:dyDescent="0.35">
      <c r="A77" s="1" t="s">
        <v>78</v>
      </c>
      <c r="B77" s="74" t="s">
        <v>11</v>
      </c>
      <c r="C77" s="75"/>
      <c r="D77" s="75"/>
      <c r="E77" s="75"/>
      <c r="F77" s="75"/>
      <c r="G77" s="75"/>
      <c r="H77" s="75"/>
      <c r="I77" s="75"/>
      <c r="J77" s="75"/>
      <c r="K77" s="75"/>
      <c r="L77" s="75"/>
      <c r="M77" s="75"/>
      <c r="N77" s="76"/>
      <c r="O77" s="77"/>
      <c r="P77" s="78"/>
      <c r="Q77" s="79" t="str">
        <f>IFERROR(VLOOKUP(O77,Plan2!A1:R11,2,0),"")</f>
        <v/>
      </c>
      <c r="R77" s="80"/>
    </row>
    <row r="78" spans="1:18" ht="39.9" customHeight="1" thickBot="1" x14ac:dyDescent="0.35">
      <c r="A78" s="1" t="s">
        <v>79</v>
      </c>
      <c r="B78" s="84" t="s">
        <v>186</v>
      </c>
      <c r="C78" s="85"/>
      <c r="D78" s="85"/>
      <c r="E78" s="85"/>
      <c r="F78" s="85"/>
      <c r="G78" s="85"/>
      <c r="H78" s="85"/>
      <c r="I78" s="85"/>
      <c r="J78" s="85"/>
      <c r="K78" s="85"/>
      <c r="L78" s="85"/>
      <c r="M78" s="85"/>
      <c r="N78" s="86"/>
      <c r="O78" s="77"/>
      <c r="P78" s="78"/>
      <c r="Q78" s="79" t="str">
        <f>IFERROR(VLOOKUP(O78,Plan2!A1:R11,2,0),"")</f>
        <v/>
      </c>
      <c r="R78" s="80"/>
    </row>
    <row r="79" spans="1:18" ht="39.9" customHeight="1" thickBot="1" x14ac:dyDescent="0.35">
      <c r="A79" s="1" t="s">
        <v>80</v>
      </c>
      <c r="B79" s="74" t="s">
        <v>12</v>
      </c>
      <c r="C79" s="75"/>
      <c r="D79" s="75"/>
      <c r="E79" s="75"/>
      <c r="F79" s="75"/>
      <c r="G79" s="75"/>
      <c r="H79" s="75"/>
      <c r="I79" s="75"/>
      <c r="J79" s="75"/>
      <c r="K79" s="75"/>
      <c r="L79" s="75"/>
      <c r="M79" s="75"/>
      <c r="N79" s="76"/>
      <c r="O79" s="77"/>
      <c r="P79" s="78"/>
      <c r="Q79" s="79" t="str">
        <f>IFERROR(VLOOKUP(O79,Plan2!A1:R11,2,0),"")</f>
        <v/>
      </c>
      <c r="R79" s="80"/>
    </row>
    <row r="80" spans="1:18" ht="39.9" customHeight="1" thickBot="1" x14ac:dyDescent="0.35">
      <c r="A80" s="1" t="s">
        <v>81</v>
      </c>
      <c r="B80" s="74" t="s">
        <v>13</v>
      </c>
      <c r="C80" s="75"/>
      <c r="D80" s="75"/>
      <c r="E80" s="75"/>
      <c r="F80" s="75"/>
      <c r="G80" s="75"/>
      <c r="H80" s="75"/>
      <c r="I80" s="75"/>
      <c r="J80" s="75"/>
      <c r="K80" s="75"/>
      <c r="L80" s="75"/>
      <c r="M80" s="75"/>
      <c r="N80" s="76"/>
      <c r="O80" s="77"/>
      <c r="P80" s="78"/>
      <c r="Q80" s="79" t="str">
        <f>IFERROR(VLOOKUP(O80,Plan2!A1:R11,2,0),"")</f>
        <v/>
      </c>
      <c r="R80" s="80"/>
    </row>
    <row r="81" spans="1:19" ht="39.9" customHeight="1" thickBot="1" x14ac:dyDescent="0.35">
      <c r="A81" s="1" t="s">
        <v>82</v>
      </c>
      <c r="B81" s="74" t="s">
        <v>153</v>
      </c>
      <c r="C81" s="75"/>
      <c r="D81" s="75"/>
      <c r="E81" s="75"/>
      <c r="F81" s="75"/>
      <c r="G81" s="75"/>
      <c r="H81" s="75"/>
      <c r="I81" s="75"/>
      <c r="J81" s="75"/>
      <c r="K81" s="75"/>
      <c r="L81" s="75"/>
      <c r="M81" s="75"/>
      <c r="N81" s="76"/>
      <c r="O81" s="77"/>
      <c r="P81" s="78"/>
      <c r="Q81" s="79" t="str">
        <f>IFERROR(VLOOKUP(O81,Plan2!A1:R11,2,0),"")</f>
        <v/>
      </c>
      <c r="R81" s="80"/>
    </row>
    <row r="82" spans="1:19" ht="39.9" customHeight="1" thickBot="1" x14ac:dyDescent="0.35">
      <c r="A82" s="1" t="s">
        <v>83</v>
      </c>
      <c r="B82" s="74" t="s">
        <v>213</v>
      </c>
      <c r="C82" s="75"/>
      <c r="D82" s="75"/>
      <c r="E82" s="75"/>
      <c r="F82" s="75"/>
      <c r="G82" s="75"/>
      <c r="H82" s="75"/>
      <c r="I82" s="75"/>
      <c r="J82" s="75"/>
      <c r="K82" s="75"/>
      <c r="L82" s="75"/>
      <c r="M82" s="75"/>
      <c r="N82" s="76"/>
      <c r="O82" s="77"/>
      <c r="P82" s="78"/>
      <c r="Q82" s="79" t="str">
        <f>IFERROR(VLOOKUP(O82,Plan2!A1:R11,2,0),"")</f>
        <v/>
      </c>
      <c r="R82" s="80"/>
    </row>
    <row r="83" spans="1:19" ht="15.75" customHeight="1" thickBot="1" x14ac:dyDescent="0.35">
      <c r="A83" s="66" t="s">
        <v>5</v>
      </c>
      <c r="B83" s="67"/>
      <c r="C83" s="67"/>
      <c r="D83" s="67"/>
      <c r="E83" s="67"/>
      <c r="F83" s="67"/>
      <c r="G83" s="67"/>
      <c r="H83" s="67"/>
      <c r="I83" s="67"/>
      <c r="J83" s="67"/>
      <c r="K83" s="67"/>
      <c r="L83" s="67"/>
      <c r="M83" s="67"/>
      <c r="N83" s="68"/>
      <c r="O83" s="66">
        <f>SUM(Q74:R82)</f>
        <v>0</v>
      </c>
      <c r="P83" s="67"/>
      <c r="Q83" s="67"/>
      <c r="R83" s="68"/>
    </row>
    <row r="84" spans="1:19" ht="9.6" customHeight="1" x14ac:dyDescent="0.3">
      <c r="A84" s="9"/>
      <c r="B84" s="9"/>
      <c r="C84" s="9"/>
      <c r="D84" s="9"/>
      <c r="E84" s="9"/>
      <c r="F84" s="9"/>
      <c r="G84" s="9"/>
      <c r="H84" s="9"/>
      <c r="I84" s="9"/>
      <c r="J84" s="9"/>
      <c r="K84" s="9"/>
      <c r="L84" s="9"/>
      <c r="M84" s="9"/>
    </row>
    <row r="85" spans="1:19" ht="9.6" customHeight="1" thickBot="1" x14ac:dyDescent="0.35">
      <c r="A85" s="9"/>
      <c r="B85" s="9"/>
      <c r="C85" s="9"/>
      <c r="D85" s="9"/>
      <c r="E85" s="9"/>
      <c r="F85" s="9"/>
      <c r="G85" s="9"/>
      <c r="H85" s="9"/>
      <c r="I85" s="9"/>
      <c r="J85" s="9"/>
      <c r="K85" s="9"/>
      <c r="L85" s="9"/>
      <c r="M85" s="9"/>
    </row>
    <row r="86" spans="1:19" ht="64.5" customHeight="1" thickBot="1" x14ac:dyDescent="0.35">
      <c r="A86" s="69" t="s">
        <v>224</v>
      </c>
      <c r="B86" s="70"/>
      <c r="C86" s="70"/>
      <c r="D86" s="70"/>
      <c r="E86" s="70"/>
      <c r="F86" s="70"/>
      <c r="G86" s="70"/>
      <c r="H86" s="70"/>
      <c r="I86" s="70"/>
      <c r="J86" s="70"/>
      <c r="K86" s="70"/>
      <c r="L86" s="70"/>
      <c r="M86" s="70"/>
      <c r="N86" s="71"/>
      <c r="O86" s="72" t="s">
        <v>36</v>
      </c>
      <c r="P86" s="73"/>
      <c r="Q86" s="72" t="s">
        <v>3</v>
      </c>
      <c r="R86" s="73"/>
    </row>
    <row r="87" spans="1:19" s="42" customFormat="1" ht="39.9" customHeight="1" thickBot="1" x14ac:dyDescent="0.35">
      <c r="A87" s="43" t="s">
        <v>84</v>
      </c>
      <c r="B87" s="96" t="s">
        <v>187</v>
      </c>
      <c r="C87" s="97"/>
      <c r="D87" s="97"/>
      <c r="E87" s="97"/>
      <c r="F87" s="97"/>
      <c r="G87" s="97"/>
      <c r="H87" s="97"/>
      <c r="I87" s="97"/>
      <c r="J87" s="97"/>
      <c r="K87" s="97"/>
      <c r="L87" s="97"/>
      <c r="M87" s="97"/>
      <c r="N87" s="98"/>
      <c r="O87" s="77"/>
      <c r="P87" s="78"/>
      <c r="Q87" s="133" t="str">
        <f>IFERROR(VLOOKUP(O87,Plan2!A1:R11,2,0),"")</f>
        <v/>
      </c>
      <c r="R87" s="134"/>
      <c r="S87" s="41"/>
    </row>
    <row r="88" spans="1:19" ht="39.9" customHeight="1" thickBot="1" x14ac:dyDescent="0.35">
      <c r="A88" s="1" t="s">
        <v>85</v>
      </c>
      <c r="B88" s="84" t="s">
        <v>188</v>
      </c>
      <c r="C88" s="85"/>
      <c r="D88" s="85"/>
      <c r="E88" s="85"/>
      <c r="F88" s="85"/>
      <c r="G88" s="85"/>
      <c r="H88" s="85"/>
      <c r="I88" s="85"/>
      <c r="J88" s="85"/>
      <c r="K88" s="85"/>
      <c r="L88" s="85"/>
      <c r="M88" s="85"/>
      <c r="N88" s="86"/>
      <c r="O88" s="77"/>
      <c r="P88" s="78"/>
      <c r="Q88" s="79" t="str">
        <f>IFERROR(VLOOKUP(O88,Plan2!A1:R11,2,0),"")</f>
        <v/>
      </c>
      <c r="R88" s="80"/>
    </row>
    <row r="89" spans="1:19" ht="39.9" customHeight="1" thickBot="1" x14ac:dyDescent="0.35">
      <c r="A89" s="1" t="s">
        <v>86</v>
      </c>
      <c r="B89" s="74" t="s">
        <v>189</v>
      </c>
      <c r="C89" s="75"/>
      <c r="D89" s="75"/>
      <c r="E89" s="75"/>
      <c r="F89" s="75"/>
      <c r="G89" s="75"/>
      <c r="H89" s="75"/>
      <c r="I89" s="75"/>
      <c r="J89" s="75"/>
      <c r="K89" s="75"/>
      <c r="L89" s="75"/>
      <c r="M89" s="75"/>
      <c r="N89" s="76"/>
      <c r="O89" s="77"/>
      <c r="P89" s="78"/>
      <c r="Q89" s="79" t="str">
        <f>IFERROR(VLOOKUP(O89,Plan2!A1:R11,2,0),"")</f>
        <v/>
      </c>
      <c r="R89" s="80"/>
    </row>
    <row r="90" spans="1:19" ht="39.9" customHeight="1" thickBot="1" x14ac:dyDescent="0.35">
      <c r="A90" s="1" t="s">
        <v>87</v>
      </c>
      <c r="B90" s="84" t="s">
        <v>204</v>
      </c>
      <c r="C90" s="85"/>
      <c r="D90" s="85"/>
      <c r="E90" s="85"/>
      <c r="F90" s="85"/>
      <c r="G90" s="85"/>
      <c r="H90" s="85"/>
      <c r="I90" s="85"/>
      <c r="J90" s="85"/>
      <c r="K90" s="85"/>
      <c r="L90" s="85"/>
      <c r="M90" s="85"/>
      <c r="N90" s="86"/>
      <c r="O90" s="77"/>
      <c r="P90" s="78"/>
      <c r="Q90" s="79" t="str">
        <f>IFERROR(VLOOKUP(O90,Plan2!A1:R11,2,0),"")</f>
        <v/>
      </c>
      <c r="R90" s="80"/>
    </row>
    <row r="91" spans="1:19" ht="39.9" customHeight="1" thickBot="1" x14ac:dyDescent="0.35">
      <c r="A91" s="1" t="s">
        <v>88</v>
      </c>
      <c r="B91" s="84" t="s">
        <v>176</v>
      </c>
      <c r="C91" s="85"/>
      <c r="D91" s="85"/>
      <c r="E91" s="85"/>
      <c r="F91" s="85"/>
      <c r="G91" s="85"/>
      <c r="H91" s="85"/>
      <c r="I91" s="85"/>
      <c r="J91" s="85"/>
      <c r="K91" s="85"/>
      <c r="L91" s="85"/>
      <c r="M91" s="85"/>
      <c r="N91" s="86"/>
      <c r="O91" s="77"/>
      <c r="P91" s="78"/>
      <c r="Q91" s="79" t="str">
        <f>IFERROR(VLOOKUP(O91,Plan2!A1:R11,2,0),"")</f>
        <v/>
      </c>
      <c r="R91" s="80"/>
    </row>
    <row r="92" spans="1:19" ht="39.9" customHeight="1" thickBot="1" x14ac:dyDescent="0.35">
      <c r="A92" s="1" t="s">
        <v>89</v>
      </c>
      <c r="B92" s="74" t="s">
        <v>154</v>
      </c>
      <c r="C92" s="75"/>
      <c r="D92" s="75"/>
      <c r="E92" s="75"/>
      <c r="F92" s="75"/>
      <c r="G92" s="75"/>
      <c r="H92" s="75"/>
      <c r="I92" s="75"/>
      <c r="J92" s="75"/>
      <c r="K92" s="75"/>
      <c r="L92" s="75"/>
      <c r="M92" s="75"/>
      <c r="N92" s="76"/>
      <c r="O92" s="77"/>
      <c r="P92" s="78"/>
      <c r="Q92" s="79" t="str">
        <f>IFERROR(VLOOKUP(O92,Plan2!A1:R11,2,0),"")</f>
        <v/>
      </c>
      <c r="R92" s="80"/>
    </row>
    <row r="93" spans="1:19" ht="39.9" customHeight="1" thickBot="1" x14ac:dyDescent="0.35">
      <c r="A93" s="1" t="s">
        <v>90</v>
      </c>
      <c r="B93" s="74" t="s">
        <v>155</v>
      </c>
      <c r="C93" s="75"/>
      <c r="D93" s="75"/>
      <c r="E93" s="75"/>
      <c r="F93" s="75"/>
      <c r="G93" s="75"/>
      <c r="H93" s="75"/>
      <c r="I93" s="75"/>
      <c r="J93" s="75"/>
      <c r="K93" s="75"/>
      <c r="L93" s="75"/>
      <c r="M93" s="75"/>
      <c r="N93" s="76"/>
      <c r="O93" s="77"/>
      <c r="P93" s="78"/>
      <c r="Q93" s="79" t="str">
        <f>IFERROR(VLOOKUP(O93,Plan2!A1:R11,2,0),"")</f>
        <v/>
      </c>
      <c r="R93" s="80"/>
    </row>
    <row r="94" spans="1:19" ht="39.9" customHeight="1" thickBot="1" x14ac:dyDescent="0.35">
      <c r="A94" s="1" t="s">
        <v>91</v>
      </c>
      <c r="B94" s="74" t="s">
        <v>175</v>
      </c>
      <c r="C94" s="75"/>
      <c r="D94" s="75"/>
      <c r="E94" s="75"/>
      <c r="F94" s="75"/>
      <c r="G94" s="75"/>
      <c r="H94" s="75"/>
      <c r="I94" s="75"/>
      <c r="J94" s="75"/>
      <c r="K94" s="75"/>
      <c r="L94" s="75"/>
      <c r="M94" s="75"/>
      <c r="N94" s="76"/>
      <c r="O94" s="77"/>
      <c r="P94" s="78"/>
      <c r="Q94" s="79" t="str">
        <f>IFERROR(VLOOKUP(O94,Plan2!A1:R11,2,0),"")</f>
        <v/>
      </c>
      <c r="R94" s="80"/>
    </row>
    <row r="95" spans="1:19" ht="39.9" customHeight="1" thickBot="1" x14ac:dyDescent="0.35">
      <c r="A95" s="1" t="s">
        <v>157</v>
      </c>
      <c r="B95" s="74" t="s">
        <v>156</v>
      </c>
      <c r="C95" s="75"/>
      <c r="D95" s="75"/>
      <c r="E95" s="75"/>
      <c r="F95" s="75"/>
      <c r="G95" s="75"/>
      <c r="H95" s="75"/>
      <c r="I95" s="75"/>
      <c r="J95" s="75"/>
      <c r="K95" s="75"/>
      <c r="L95" s="75"/>
      <c r="M95" s="75"/>
      <c r="N95" s="76"/>
      <c r="O95" s="77"/>
      <c r="P95" s="78"/>
      <c r="Q95" s="79" t="str">
        <f>IFERROR(VLOOKUP(O95,Plan2!A1:R11,2,0),"")</f>
        <v/>
      </c>
      <c r="R95" s="80"/>
    </row>
    <row r="96" spans="1:19" ht="39.9" customHeight="1" thickBot="1" x14ac:dyDescent="0.35">
      <c r="A96" s="1" t="s">
        <v>92</v>
      </c>
      <c r="B96" s="84" t="s">
        <v>214</v>
      </c>
      <c r="C96" s="85"/>
      <c r="D96" s="85"/>
      <c r="E96" s="85"/>
      <c r="F96" s="85"/>
      <c r="G96" s="85"/>
      <c r="H96" s="85"/>
      <c r="I96" s="85"/>
      <c r="J96" s="85"/>
      <c r="K96" s="85"/>
      <c r="L96" s="85"/>
      <c r="M96" s="85"/>
      <c r="N96" s="86"/>
      <c r="O96" s="77"/>
      <c r="P96" s="78"/>
      <c r="Q96" s="79" t="str">
        <f>IFERROR(VLOOKUP(O96,Plan2!A1:R11,2,0),"")</f>
        <v/>
      </c>
      <c r="R96" s="80"/>
    </row>
    <row r="97" spans="1:18" ht="15.75" customHeight="1" thickBot="1" x14ac:dyDescent="0.35">
      <c r="A97" s="63" t="s">
        <v>5</v>
      </c>
      <c r="B97" s="64"/>
      <c r="C97" s="64"/>
      <c r="D97" s="64"/>
      <c r="E97" s="64"/>
      <c r="F97" s="64"/>
      <c r="G97" s="64"/>
      <c r="H97" s="64"/>
      <c r="I97" s="64"/>
      <c r="J97" s="64"/>
      <c r="K97" s="64"/>
      <c r="L97" s="64"/>
      <c r="M97" s="64"/>
      <c r="N97" s="65"/>
      <c r="O97" s="66">
        <f>SUM(Q87:R96)</f>
        <v>0</v>
      </c>
      <c r="P97" s="67"/>
      <c r="Q97" s="67"/>
      <c r="R97" s="68"/>
    </row>
    <row r="98" spans="1:18" ht="9.6" customHeight="1" x14ac:dyDescent="0.3">
      <c r="A98" s="9"/>
      <c r="B98" s="9"/>
      <c r="C98" s="9"/>
      <c r="D98" s="9"/>
      <c r="E98" s="9"/>
      <c r="F98" s="9"/>
      <c r="G98" s="9"/>
      <c r="H98" s="9"/>
      <c r="I98" s="9"/>
      <c r="J98" s="9"/>
      <c r="K98" s="9"/>
      <c r="L98" s="9"/>
      <c r="M98" s="9"/>
    </row>
    <row r="99" spans="1:18" ht="9.6" customHeight="1" thickBot="1" x14ac:dyDescent="0.35">
      <c r="A99" s="9"/>
      <c r="B99" s="9"/>
      <c r="C99" s="9"/>
      <c r="D99" s="9"/>
      <c r="E99" s="9"/>
      <c r="F99" s="9"/>
      <c r="G99" s="9"/>
      <c r="H99" s="9"/>
      <c r="I99" s="9"/>
      <c r="J99" s="9"/>
      <c r="K99" s="9"/>
      <c r="L99" s="9"/>
      <c r="M99" s="9"/>
    </row>
    <row r="100" spans="1:18" ht="64.5" customHeight="1" thickBot="1" x14ac:dyDescent="0.35">
      <c r="A100" s="106" t="s">
        <v>14</v>
      </c>
      <c r="B100" s="107"/>
      <c r="C100" s="107"/>
      <c r="D100" s="107"/>
      <c r="E100" s="107"/>
      <c r="F100" s="107"/>
      <c r="G100" s="107"/>
      <c r="H100" s="107"/>
      <c r="I100" s="107"/>
      <c r="J100" s="107"/>
      <c r="K100" s="107"/>
      <c r="L100" s="107"/>
      <c r="M100" s="107"/>
      <c r="N100" s="108"/>
      <c r="O100" s="72" t="s">
        <v>36</v>
      </c>
      <c r="P100" s="73"/>
      <c r="Q100" s="72" t="s">
        <v>3</v>
      </c>
      <c r="R100" s="73"/>
    </row>
    <row r="101" spans="1:18" ht="39.9" customHeight="1" thickBot="1" x14ac:dyDescent="0.35">
      <c r="A101" s="1" t="s">
        <v>93</v>
      </c>
      <c r="B101" s="93" t="s">
        <v>225</v>
      </c>
      <c r="C101" s="94"/>
      <c r="D101" s="94"/>
      <c r="E101" s="94"/>
      <c r="F101" s="94"/>
      <c r="G101" s="94"/>
      <c r="H101" s="94"/>
      <c r="I101" s="94"/>
      <c r="J101" s="94"/>
      <c r="K101" s="94"/>
      <c r="L101" s="94"/>
      <c r="M101" s="94"/>
      <c r="N101" s="95"/>
      <c r="O101" s="77"/>
      <c r="P101" s="78"/>
      <c r="Q101" s="79" t="str">
        <f>IFERROR(VLOOKUP(O101,Plan2!A1:R11,2,0),"")</f>
        <v/>
      </c>
      <c r="R101" s="80"/>
    </row>
    <row r="102" spans="1:18" ht="39.9" customHeight="1" thickBot="1" x14ac:dyDescent="0.35">
      <c r="A102" s="1" t="s">
        <v>94</v>
      </c>
      <c r="B102" s="93" t="s">
        <v>196</v>
      </c>
      <c r="C102" s="94"/>
      <c r="D102" s="94"/>
      <c r="E102" s="94"/>
      <c r="F102" s="94"/>
      <c r="G102" s="94"/>
      <c r="H102" s="94"/>
      <c r="I102" s="94"/>
      <c r="J102" s="94"/>
      <c r="K102" s="94"/>
      <c r="L102" s="94"/>
      <c r="M102" s="94"/>
      <c r="N102" s="95"/>
      <c r="O102" s="77"/>
      <c r="P102" s="78"/>
      <c r="Q102" s="79" t="str">
        <f>IFERROR(VLOOKUP(O102,Plan2!$A$1:$R$11,2,0),"")</f>
        <v/>
      </c>
      <c r="R102" s="80"/>
    </row>
    <row r="103" spans="1:18" ht="39.9" customHeight="1" thickBot="1" x14ac:dyDescent="0.35">
      <c r="A103" s="1" t="s">
        <v>95</v>
      </c>
      <c r="B103" s="93" t="s">
        <v>201</v>
      </c>
      <c r="C103" s="94"/>
      <c r="D103" s="94"/>
      <c r="E103" s="94"/>
      <c r="F103" s="94"/>
      <c r="G103" s="94"/>
      <c r="H103" s="94"/>
      <c r="I103" s="94"/>
      <c r="J103" s="94"/>
      <c r="K103" s="94"/>
      <c r="L103" s="94"/>
      <c r="M103" s="94"/>
      <c r="N103" s="95"/>
      <c r="O103" s="77"/>
      <c r="P103" s="78"/>
      <c r="Q103" s="79" t="str">
        <f>IFERROR(VLOOKUP(O103,Plan2!A1:R11,2,0),"")</f>
        <v/>
      </c>
      <c r="R103" s="80"/>
    </row>
    <row r="104" spans="1:18" ht="51.75" customHeight="1" thickBot="1" x14ac:dyDescent="0.35">
      <c r="A104" s="1" t="s">
        <v>96</v>
      </c>
      <c r="B104" s="93" t="s">
        <v>208</v>
      </c>
      <c r="C104" s="94"/>
      <c r="D104" s="94"/>
      <c r="E104" s="94"/>
      <c r="F104" s="94"/>
      <c r="G104" s="94"/>
      <c r="H104" s="94"/>
      <c r="I104" s="94"/>
      <c r="J104" s="94"/>
      <c r="K104" s="94"/>
      <c r="L104" s="94"/>
      <c r="M104" s="94"/>
      <c r="N104" s="95"/>
      <c r="O104" s="77"/>
      <c r="P104" s="78"/>
      <c r="Q104" s="79" t="str">
        <f>IFERROR(VLOOKUP(O104,Plan2!$A$1:$R$11,2,0),"")</f>
        <v/>
      </c>
      <c r="R104" s="80"/>
    </row>
    <row r="105" spans="1:18" ht="39.9" customHeight="1" thickBot="1" x14ac:dyDescent="0.35">
      <c r="A105" s="1" t="s">
        <v>97</v>
      </c>
      <c r="B105" s="135" t="s">
        <v>177</v>
      </c>
      <c r="C105" s="136"/>
      <c r="D105" s="136"/>
      <c r="E105" s="136"/>
      <c r="F105" s="136"/>
      <c r="G105" s="136"/>
      <c r="H105" s="136"/>
      <c r="I105" s="136"/>
      <c r="J105" s="136"/>
      <c r="K105" s="136"/>
      <c r="L105" s="136"/>
      <c r="M105" s="136"/>
      <c r="N105" s="137"/>
      <c r="O105" s="77"/>
      <c r="P105" s="78"/>
      <c r="Q105" s="79" t="str">
        <f>IFERROR(VLOOKUP(O105,Plan2!A1:R11,2,0),"")</f>
        <v/>
      </c>
      <c r="R105" s="80"/>
    </row>
    <row r="106" spans="1:18" thickBot="1" x14ac:dyDescent="0.35">
      <c r="A106" s="63" t="s">
        <v>5</v>
      </c>
      <c r="B106" s="64"/>
      <c r="C106" s="64"/>
      <c r="D106" s="64"/>
      <c r="E106" s="64"/>
      <c r="F106" s="64"/>
      <c r="G106" s="64"/>
      <c r="H106" s="64"/>
      <c r="I106" s="64"/>
      <c r="J106" s="64"/>
      <c r="K106" s="64"/>
      <c r="L106" s="64"/>
      <c r="M106" s="64"/>
      <c r="N106" s="65"/>
      <c r="O106" s="66">
        <f>SUM(Q101:R105)</f>
        <v>0</v>
      </c>
      <c r="P106" s="67"/>
      <c r="Q106" s="67"/>
      <c r="R106" s="68"/>
    </row>
    <row r="107" spans="1:18" ht="9.6" customHeight="1" x14ac:dyDescent="0.3">
      <c r="A107" s="9"/>
      <c r="B107" s="9"/>
      <c r="C107" s="9"/>
      <c r="D107" s="9"/>
      <c r="E107" s="9"/>
      <c r="F107" s="9"/>
      <c r="G107" s="9"/>
      <c r="H107" s="9"/>
      <c r="I107" s="9"/>
      <c r="J107" s="9"/>
      <c r="K107" s="9"/>
      <c r="L107" s="9"/>
      <c r="M107" s="9"/>
    </row>
    <row r="108" spans="1:18" ht="9.6" customHeight="1" thickBot="1" x14ac:dyDescent="0.35">
      <c r="A108" s="9"/>
      <c r="B108" s="9"/>
      <c r="C108" s="9"/>
      <c r="D108" s="9"/>
      <c r="E108" s="9"/>
      <c r="F108" s="9"/>
      <c r="G108" s="9"/>
      <c r="H108" s="9"/>
      <c r="I108" s="9"/>
      <c r="J108" s="9"/>
      <c r="K108" s="9"/>
      <c r="L108" s="9"/>
      <c r="M108" s="9"/>
    </row>
    <row r="109" spans="1:18" ht="64.5" customHeight="1" thickBot="1" x14ac:dyDescent="0.35">
      <c r="A109" s="106" t="s">
        <v>15</v>
      </c>
      <c r="B109" s="107"/>
      <c r="C109" s="107"/>
      <c r="D109" s="107"/>
      <c r="E109" s="107"/>
      <c r="F109" s="107"/>
      <c r="G109" s="107"/>
      <c r="H109" s="107"/>
      <c r="I109" s="107"/>
      <c r="J109" s="107"/>
      <c r="K109" s="107"/>
      <c r="L109" s="107"/>
      <c r="M109" s="107"/>
      <c r="N109" s="108"/>
      <c r="O109" s="72" t="s">
        <v>36</v>
      </c>
      <c r="P109" s="73"/>
      <c r="Q109" s="72" t="s">
        <v>3</v>
      </c>
      <c r="R109" s="73"/>
    </row>
    <row r="110" spans="1:18" ht="39.9" customHeight="1" thickBot="1" x14ac:dyDescent="0.35">
      <c r="A110" s="43" t="s">
        <v>98</v>
      </c>
      <c r="B110" s="96" t="s">
        <v>16</v>
      </c>
      <c r="C110" s="97"/>
      <c r="D110" s="97"/>
      <c r="E110" s="97"/>
      <c r="F110" s="97"/>
      <c r="G110" s="97"/>
      <c r="H110" s="97"/>
      <c r="I110" s="97"/>
      <c r="J110" s="97"/>
      <c r="K110" s="97"/>
      <c r="L110" s="97"/>
      <c r="M110" s="97"/>
      <c r="N110" s="98"/>
      <c r="O110" s="77"/>
      <c r="P110" s="78"/>
      <c r="Q110" s="79" t="str">
        <f>IFERROR(VLOOKUP(O110,Plan2!A1:R11,2,0),"")</f>
        <v/>
      </c>
      <c r="R110" s="80"/>
    </row>
    <row r="111" spans="1:18" ht="39.9" customHeight="1" thickBot="1" x14ac:dyDescent="0.35">
      <c r="A111" s="1" t="s">
        <v>99</v>
      </c>
      <c r="B111" s="74" t="s">
        <v>17</v>
      </c>
      <c r="C111" s="75"/>
      <c r="D111" s="75"/>
      <c r="E111" s="75"/>
      <c r="F111" s="75"/>
      <c r="G111" s="75"/>
      <c r="H111" s="75"/>
      <c r="I111" s="75"/>
      <c r="J111" s="75"/>
      <c r="K111" s="75"/>
      <c r="L111" s="75"/>
      <c r="M111" s="75"/>
      <c r="N111" s="76"/>
      <c r="O111" s="77"/>
      <c r="P111" s="78"/>
      <c r="Q111" s="79" t="str">
        <f>IFERROR(VLOOKUP(O111,Plan2!A1:R11,2,0),"")</f>
        <v/>
      </c>
      <c r="R111" s="80"/>
    </row>
    <row r="112" spans="1:18" ht="39.9" customHeight="1" thickBot="1" x14ac:dyDescent="0.35">
      <c r="A112" s="1" t="s">
        <v>100</v>
      </c>
      <c r="B112" s="74" t="s">
        <v>18</v>
      </c>
      <c r="C112" s="75"/>
      <c r="D112" s="75"/>
      <c r="E112" s="75"/>
      <c r="F112" s="75"/>
      <c r="G112" s="75"/>
      <c r="H112" s="75"/>
      <c r="I112" s="75"/>
      <c r="J112" s="75"/>
      <c r="K112" s="75"/>
      <c r="L112" s="75"/>
      <c r="M112" s="75"/>
      <c r="N112" s="76"/>
      <c r="O112" s="77"/>
      <c r="P112" s="78"/>
      <c r="Q112" s="79" t="str">
        <f>IFERROR(VLOOKUP(O112,Plan2!A1:R11,2,0),"")</f>
        <v/>
      </c>
      <c r="R112" s="80"/>
    </row>
    <row r="113" spans="1:19" ht="39.9" customHeight="1" thickBot="1" x14ac:dyDescent="0.35">
      <c r="A113" s="1" t="s">
        <v>101</v>
      </c>
      <c r="B113" s="74" t="s">
        <v>190</v>
      </c>
      <c r="C113" s="75"/>
      <c r="D113" s="75"/>
      <c r="E113" s="75"/>
      <c r="F113" s="75"/>
      <c r="G113" s="75"/>
      <c r="H113" s="75"/>
      <c r="I113" s="75"/>
      <c r="J113" s="75"/>
      <c r="K113" s="75"/>
      <c r="L113" s="75"/>
      <c r="M113" s="75"/>
      <c r="N113" s="76"/>
      <c r="O113" s="77"/>
      <c r="P113" s="78"/>
      <c r="Q113" s="79" t="str">
        <f>IFERROR(VLOOKUP(O113,Plan2!A1:R11,2,0),"")</f>
        <v/>
      </c>
      <c r="R113" s="80"/>
    </row>
    <row r="114" spans="1:19" ht="72.75" customHeight="1" thickBot="1" x14ac:dyDescent="0.35">
      <c r="A114" s="1" t="s">
        <v>102</v>
      </c>
      <c r="B114" s="84" t="s">
        <v>215</v>
      </c>
      <c r="C114" s="85"/>
      <c r="D114" s="85"/>
      <c r="E114" s="85"/>
      <c r="F114" s="85"/>
      <c r="G114" s="85"/>
      <c r="H114" s="85"/>
      <c r="I114" s="85"/>
      <c r="J114" s="85"/>
      <c r="K114" s="85"/>
      <c r="L114" s="85"/>
      <c r="M114" s="85"/>
      <c r="N114" s="86"/>
      <c r="O114" s="77"/>
      <c r="P114" s="78"/>
      <c r="Q114" s="79" t="str">
        <f>IFERROR(VLOOKUP(O114,Plan2!A1:R11,2,0),"")</f>
        <v/>
      </c>
      <c r="R114" s="80"/>
    </row>
    <row r="115" spans="1:19" ht="39.9" customHeight="1" thickBot="1" x14ac:dyDescent="0.35">
      <c r="A115" s="1" t="s">
        <v>103</v>
      </c>
      <c r="B115" s="96" t="s">
        <v>191</v>
      </c>
      <c r="C115" s="97"/>
      <c r="D115" s="97"/>
      <c r="E115" s="97"/>
      <c r="F115" s="97"/>
      <c r="G115" s="97"/>
      <c r="H115" s="97"/>
      <c r="I115" s="97"/>
      <c r="J115" s="97"/>
      <c r="K115" s="97"/>
      <c r="L115" s="97"/>
      <c r="M115" s="97"/>
      <c r="N115" s="98"/>
      <c r="O115" s="77"/>
      <c r="P115" s="78"/>
      <c r="Q115" s="79" t="str">
        <f>IFERROR(VLOOKUP(O115,Plan2!A1:R11,2,0),"")</f>
        <v/>
      </c>
      <c r="R115" s="80"/>
    </row>
    <row r="116" spans="1:19" ht="39.9" customHeight="1" thickBot="1" x14ac:dyDescent="0.35">
      <c r="A116" s="1" t="s">
        <v>104</v>
      </c>
      <c r="B116" s="74" t="s">
        <v>19</v>
      </c>
      <c r="C116" s="75"/>
      <c r="D116" s="75"/>
      <c r="E116" s="75"/>
      <c r="F116" s="75"/>
      <c r="G116" s="75"/>
      <c r="H116" s="75"/>
      <c r="I116" s="75"/>
      <c r="J116" s="75"/>
      <c r="K116" s="75"/>
      <c r="L116" s="75"/>
      <c r="M116" s="75"/>
      <c r="N116" s="76"/>
      <c r="O116" s="77"/>
      <c r="P116" s="78"/>
      <c r="Q116" s="79" t="str">
        <f>IFERROR(VLOOKUP(O116,Plan2!A1:R11,2,0),"")</f>
        <v/>
      </c>
      <c r="R116" s="80"/>
    </row>
    <row r="117" spans="1:19" ht="39.9" customHeight="1" thickBot="1" x14ac:dyDescent="0.35">
      <c r="A117" s="1" t="s">
        <v>105</v>
      </c>
      <c r="B117" s="96" t="s">
        <v>178</v>
      </c>
      <c r="C117" s="97"/>
      <c r="D117" s="97"/>
      <c r="E117" s="97"/>
      <c r="F117" s="97"/>
      <c r="G117" s="97"/>
      <c r="H117" s="97"/>
      <c r="I117" s="97"/>
      <c r="J117" s="97"/>
      <c r="K117" s="97"/>
      <c r="L117" s="97"/>
      <c r="M117" s="97"/>
      <c r="N117" s="98"/>
      <c r="O117" s="77"/>
      <c r="P117" s="78"/>
      <c r="Q117" s="79" t="str">
        <f>IFERROR(VLOOKUP(O117,Plan2!A1:R11,2,0),"")</f>
        <v/>
      </c>
      <c r="R117" s="80"/>
    </row>
    <row r="118" spans="1:19" ht="39.9" customHeight="1" thickBot="1" x14ac:dyDescent="0.35">
      <c r="A118" s="1" t="s">
        <v>106</v>
      </c>
      <c r="B118" s="74" t="s">
        <v>20</v>
      </c>
      <c r="C118" s="75"/>
      <c r="D118" s="75"/>
      <c r="E118" s="75"/>
      <c r="F118" s="75"/>
      <c r="G118" s="75"/>
      <c r="H118" s="75"/>
      <c r="I118" s="75"/>
      <c r="J118" s="75"/>
      <c r="K118" s="75"/>
      <c r="L118" s="75"/>
      <c r="M118" s="75"/>
      <c r="N118" s="76"/>
      <c r="O118" s="77"/>
      <c r="P118" s="78"/>
      <c r="Q118" s="79" t="str">
        <f>IFERROR(VLOOKUP(O118,Plan2!A1:R11,2,0),"")</f>
        <v/>
      </c>
      <c r="R118" s="80"/>
    </row>
    <row r="119" spans="1:19" ht="15.75" customHeight="1" thickBot="1" x14ac:dyDescent="0.35">
      <c r="A119" s="63" t="s">
        <v>5</v>
      </c>
      <c r="B119" s="64"/>
      <c r="C119" s="64"/>
      <c r="D119" s="64"/>
      <c r="E119" s="64"/>
      <c r="F119" s="64"/>
      <c r="G119" s="64"/>
      <c r="H119" s="64"/>
      <c r="I119" s="64"/>
      <c r="J119" s="64"/>
      <c r="K119" s="64"/>
      <c r="L119" s="64"/>
      <c r="M119" s="64"/>
      <c r="N119" s="65"/>
      <c r="O119" s="66">
        <f>SUM(Q110:R118)</f>
        <v>0</v>
      </c>
      <c r="P119" s="67"/>
      <c r="Q119" s="67"/>
      <c r="R119" s="68"/>
    </row>
    <row r="120" spans="1:19" ht="9.6" customHeight="1" x14ac:dyDescent="0.3">
      <c r="A120" s="4"/>
      <c r="B120" s="4"/>
      <c r="C120" s="4"/>
      <c r="D120" s="4"/>
      <c r="E120" s="4"/>
      <c r="F120" s="4"/>
      <c r="G120" s="4"/>
      <c r="H120" s="4"/>
      <c r="I120" s="4"/>
      <c r="J120" s="4"/>
      <c r="K120" s="4"/>
      <c r="L120" s="4"/>
      <c r="M120" s="4"/>
    </row>
    <row r="121" spans="1:19" ht="9.6" customHeight="1" thickBot="1" x14ac:dyDescent="0.35">
      <c r="A121" s="4"/>
      <c r="B121" s="4"/>
      <c r="C121" s="4"/>
      <c r="D121" s="4"/>
      <c r="E121" s="4"/>
      <c r="F121" s="4"/>
      <c r="G121" s="4"/>
      <c r="H121" s="4"/>
      <c r="I121" s="4"/>
      <c r="J121" s="4"/>
      <c r="K121" s="4"/>
      <c r="L121" s="4"/>
      <c r="M121" s="4"/>
    </row>
    <row r="122" spans="1:19" ht="64.5" customHeight="1" thickBot="1" x14ac:dyDescent="0.35">
      <c r="A122" s="106" t="s">
        <v>21</v>
      </c>
      <c r="B122" s="107"/>
      <c r="C122" s="107"/>
      <c r="D122" s="107"/>
      <c r="E122" s="107"/>
      <c r="F122" s="107"/>
      <c r="G122" s="107"/>
      <c r="H122" s="107"/>
      <c r="I122" s="107"/>
      <c r="J122" s="107"/>
      <c r="K122" s="107"/>
      <c r="L122" s="107"/>
      <c r="M122" s="107"/>
      <c r="N122" s="108"/>
      <c r="O122" s="72" t="s">
        <v>36</v>
      </c>
      <c r="P122" s="73"/>
      <c r="Q122" s="72" t="s">
        <v>3</v>
      </c>
      <c r="R122" s="73"/>
    </row>
    <row r="123" spans="1:19" s="42" customFormat="1" ht="39.9" customHeight="1" thickBot="1" x14ac:dyDescent="0.35">
      <c r="A123" s="43" t="s">
        <v>107</v>
      </c>
      <c r="B123" s="96" t="s">
        <v>193</v>
      </c>
      <c r="C123" s="97"/>
      <c r="D123" s="97"/>
      <c r="E123" s="97"/>
      <c r="F123" s="97"/>
      <c r="G123" s="97"/>
      <c r="H123" s="97"/>
      <c r="I123" s="97"/>
      <c r="J123" s="97"/>
      <c r="K123" s="97"/>
      <c r="L123" s="97"/>
      <c r="M123" s="97"/>
      <c r="N123" s="98"/>
      <c r="O123" s="131"/>
      <c r="P123" s="132"/>
      <c r="Q123" s="133" t="str">
        <f>IFERROR(VLOOKUP(O123,Plan2!A1:R11,2,0),"")</f>
        <v/>
      </c>
      <c r="R123" s="134"/>
      <c r="S123" s="41"/>
    </row>
    <row r="124" spans="1:19" ht="39.9" customHeight="1" thickBot="1" x14ac:dyDescent="0.35">
      <c r="A124" s="1" t="s">
        <v>108</v>
      </c>
      <c r="B124" s="74" t="s">
        <v>22</v>
      </c>
      <c r="C124" s="75"/>
      <c r="D124" s="75"/>
      <c r="E124" s="75"/>
      <c r="F124" s="75"/>
      <c r="G124" s="75"/>
      <c r="H124" s="75"/>
      <c r="I124" s="75"/>
      <c r="J124" s="75"/>
      <c r="K124" s="75"/>
      <c r="L124" s="75"/>
      <c r="M124" s="75"/>
      <c r="N124" s="76"/>
      <c r="O124" s="77"/>
      <c r="P124" s="78"/>
      <c r="Q124" s="79" t="str">
        <f>IFERROR(VLOOKUP(O124,Plan2!A1:R11,2,0),"")</f>
        <v/>
      </c>
      <c r="R124" s="80"/>
    </row>
    <row r="125" spans="1:19" ht="39.9" customHeight="1" thickBot="1" x14ac:dyDescent="0.35">
      <c r="A125" s="1" t="s">
        <v>109</v>
      </c>
      <c r="B125" s="74" t="s">
        <v>192</v>
      </c>
      <c r="C125" s="75"/>
      <c r="D125" s="75"/>
      <c r="E125" s="75"/>
      <c r="F125" s="75"/>
      <c r="G125" s="75"/>
      <c r="H125" s="75"/>
      <c r="I125" s="75"/>
      <c r="J125" s="75"/>
      <c r="K125" s="75"/>
      <c r="L125" s="75"/>
      <c r="M125" s="75"/>
      <c r="N125" s="76"/>
      <c r="O125" s="77"/>
      <c r="P125" s="78"/>
      <c r="Q125" s="79" t="str">
        <f>IFERROR(VLOOKUP(O125,Plan2!A1:R11,2,0),"")</f>
        <v/>
      </c>
      <c r="R125" s="80"/>
    </row>
    <row r="126" spans="1:19" thickBot="1" x14ac:dyDescent="0.35">
      <c r="A126" s="63" t="s">
        <v>5</v>
      </c>
      <c r="B126" s="64"/>
      <c r="C126" s="64"/>
      <c r="D126" s="64"/>
      <c r="E126" s="64"/>
      <c r="F126" s="64"/>
      <c r="G126" s="64"/>
      <c r="H126" s="64"/>
      <c r="I126" s="64"/>
      <c r="J126" s="64"/>
      <c r="K126" s="64"/>
      <c r="L126" s="64"/>
      <c r="M126" s="64"/>
      <c r="N126" s="65"/>
      <c r="O126" s="66">
        <f>SUM(Q123:R125)</f>
        <v>0</v>
      </c>
      <c r="P126" s="67"/>
      <c r="Q126" s="67"/>
      <c r="R126" s="68"/>
    </row>
    <row r="127" spans="1:19" ht="9.6" customHeight="1" thickBot="1" x14ac:dyDescent="0.35">
      <c r="A127" s="9"/>
      <c r="B127" s="9"/>
      <c r="C127" s="9"/>
      <c r="D127" s="9"/>
      <c r="E127" s="9"/>
      <c r="F127" s="9"/>
      <c r="G127" s="9"/>
      <c r="H127" s="9"/>
      <c r="I127" s="9"/>
      <c r="J127" s="9"/>
      <c r="K127" s="9"/>
      <c r="L127" s="9"/>
      <c r="M127" s="9"/>
    </row>
    <row r="128" spans="1:19" ht="59.25" customHeight="1" thickBot="1" x14ac:dyDescent="0.35">
      <c r="A128" s="106" t="s">
        <v>23</v>
      </c>
      <c r="B128" s="107"/>
      <c r="C128" s="107"/>
      <c r="D128" s="107"/>
      <c r="E128" s="107"/>
      <c r="F128" s="107"/>
      <c r="G128" s="107"/>
      <c r="H128" s="107"/>
      <c r="I128" s="107"/>
      <c r="J128" s="107"/>
      <c r="K128" s="107"/>
      <c r="L128" s="107"/>
      <c r="M128" s="107"/>
      <c r="N128" s="108"/>
      <c r="O128" s="72" t="s">
        <v>36</v>
      </c>
      <c r="P128" s="73"/>
      <c r="Q128" s="72" t="s">
        <v>3</v>
      </c>
      <c r="R128" s="73"/>
    </row>
    <row r="129" spans="1:18" ht="39.9" customHeight="1" thickBot="1" x14ac:dyDescent="0.35">
      <c r="A129" s="1" t="s">
        <v>110</v>
      </c>
      <c r="B129" s="74" t="s">
        <v>205</v>
      </c>
      <c r="C129" s="75"/>
      <c r="D129" s="75"/>
      <c r="E129" s="75"/>
      <c r="F129" s="75"/>
      <c r="G129" s="75"/>
      <c r="H129" s="75"/>
      <c r="I129" s="75"/>
      <c r="J129" s="75"/>
      <c r="K129" s="75"/>
      <c r="L129" s="75"/>
      <c r="M129" s="75"/>
      <c r="N129" s="76"/>
      <c r="O129" s="77"/>
      <c r="P129" s="78"/>
      <c r="Q129" s="79" t="str">
        <f>IFERROR(VLOOKUP(O129,Plan2!A1:R11,2,0),"")</f>
        <v/>
      </c>
      <c r="R129" s="80"/>
    </row>
    <row r="130" spans="1:18" ht="39.9" customHeight="1" thickBot="1" x14ac:dyDescent="0.35">
      <c r="A130" s="1" t="s">
        <v>111</v>
      </c>
      <c r="B130" s="96" t="s">
        <v>179</v>
      </c>
      <c r="C130" s="97"/>
      <c r="D130" s="97"/>
      <c r="E130" s="97"/>
      <c r="F130" s="97"/>
      <c r="G130" s="97"/>
      <c r="H130" s="97"/>
      <c r="I130" s="97"/>
      <c r="J130" s="97"/>
      <c r="K130" s="97"/>
      <c r="L130" s="97"/>
      <c r="M130" s="97"/>
      <c r="N130" s="98"/>
      <c r="O130" s="77"/>
      <c r="P130" s="78"/>
      <c r="Q130" s="79" t="str">
        <f>IFERROR(VLOOKUP(O130,Plan2!A1:R11,2,0),"")</f>
        <v/>
      </c>
      <c r="R130" s="80"/>
    </row>
    <row r="131" spans="1:18" ht="39.9" customHeight="1" thickBot="1" x14ac:dyDescent="0.35">
      <c r="A131" s="1" t="s">
        <v>112</v>
      </c>
      <c r="B131" s="96" t="s">
        <v>180</v>
      </c>
      <c r="C131" s="97"/>
      <c r="D131" s="97"/>
      <c r="E131" s="97"/>
      <c r="F131" s="97"/>
      <c r="G131" s="97"/>
      <c r="H131" s="97"/>
      <c r="I131" s="97"/>
      <c r="J131" s="97"/>
      <c r="K131" s="97"/>
      <c r="L131" s="97"/>
      <c r="M131" s="97"/>
      <c r="N131" s="98"/>
      <c r="O131" s="77"/>
      <c r="P131" s="78"/>
      <c r="Q131" s="79" t="str">
        <f>IFERROR(VLOOKUP(O131,Plan2!A1:R11,2,0),"")</f>
        <v/>
      </c>
      <c r="R131" s="80"/>
    </row>
    <row r="132" spans="1:18" thickBot="1" x14ac:dyDescent="0.35">
      <c r="A132" s="63" t="s">
        <v>5</v>
      </c>
      <c r="B132" s="64"/>
      <c r="C132" s="64"/>
      <c r="D132" s="64"/>
      <c r="E132" s="64"/>
      <c r="F132" s="64"/>
      <c r="G132" s="64"/>
      <c r="H132" s="64"/>
      <c r="I132" s="64"/>
      <c r="J132" s="64"/>
      <c r="K132" s="64"/>
      <c r="L132" s="64"/>
      <c r="M132" s="64"/>
      <c r="N132" s="65"/>
      <c r="O132" s="66">
        <f>SUM(Q129:R131)</f>
        <v>0</v>
      </c>
      <c r="P132" s="67"/>
      <c r="Q132" s="67"/>
      <c r="R132" s="68"/>
    </row>
    <row r="133" spans="1:18" ht="9.6" customHeight="1" x14ac:dyDescent="0.3">
      <c r="A133" s="9"/>
      <c r="B133" s="9"/>
      <c r="C133" s="9"/>
      <c r="D133" s="9"/>
      <c r="E133" s="9"/>
      <c r="F133" s="9"/>
      <c r="G133" s="9"/>
      <c r="H133" s="9"/>
      <c r="I133" s="9"/>
      <c r="J133" s="9"/>
      <c r="K133" s="9"/>
      <c r="L133" s="9"/>
      <c r="M133" s="9"/>
    </row>
    <row r="134" spans="1:18" ht="9.6" customHeight="1" thickBot="1" x14ac:dyDescent="0.35">
      <c r="A134" s="9"/>
      <c r="B134" s="9"/>
      <c r="C134" s="9"/>
      <c r="D134" s="9"/>
      <c r="E134" s="9"/>
      <c r="F134" s="9"/>
      <c r="G134" s="9"/>
      <c r="H134" s="9"/>
      <c r="I134" s="9"/>
      <c r="J134" s="9"/>
      <c r="K134" s="9"/>
      <c r="L134" s="9"/>
      <c r="M134" s="9"/>
    </row>
    <row r="135" spans="1:18" ht="64.5" customHeight="1" thickBot="1" x14ac:dyDescent="0.35">
      <c r="A135" s="106" t="s">
        <v>24</v>
      </c>
      <c r="B135" s="107"/>
      <c r="C135" s="107"/>
      <c r="D135" s="107"/>
      <c r="E135" s="107"/>
      <c r="F135" s="107"/>
      <c r="G135" s="107"/>
      <c r="H135" s="107"/>
      <c r="I135" s="107"/>
      <c r="J135" s="107"/>
      <c r="K135" s="107"/>
      <c r="L135" s="107"/>
      <c r="M135" s="107"/>
      <c r="N135" s="108"/>
      <c r="O135" s="72" t="s">
        <v>36</v>
      </c>
      <c r="P135" s="73"/>
      <c r="Q135" s="72" t="s">
        <v>3</v>
      </c>
      <c r="R135" s="73"/>
    </row>
    <row r="136" spans="1:18" ht="39.9" customHeight="1" thickBot="1" x14ac:dyDescent="0.35">
      <c r="A136" s="1" t="s">
        <v>113</v>
      </c>
      <c r="B136" s="74" t="s">
        <v>25</v>
      </c>
      <c r="C136" s="75"/>
      <c r="D136" s="75"/>
      <c r="E136" s="75"/>
      <c r="F136" s="75"/>
      <c r="G136" s="75"/>
      <c r="H136" s="75"/>
      <c r="I136" s="75"/>
      <c r="J136" s="75"/>
      <c r="K136" s="75"/>
      <c r="L136" s="75"/>
      <c r="M136" s="75"/>
      <c r="N136" s="76"/>
      <c r="O136" s="77"/>
      <c r="P136" s="78"/>
      <c r="Q136" s="79" t="str">
        <f>IFERROR(VLOOKUP(O136,Plan2!A1:R11,2,0),"")</f>
        <v/>
      </c>
      <c r="R136" s="80"/>
    </row>
    <row r="137" spans="1:18" ht="39.75" customHeight="1" thickBot="1" x14ac:dyDescent="0.35">
      <c r="A137" s="1" t="s">
        <v>114</v>
      </c>
      <c r="B137" s="93" t="s">
        <v>216</v>
      </c>
      <c r="C137" s="94"/>
      <c r="D137" s="94"/>
      <c r="E137" s="94"/>
      <c r="F137" s="94"/>
      <c r="G137" s="94"/>
      <c r="H137" s="94"/>
      <c r="I137" s="94"/>
      <c r="J137" s="94"/>
      <c r="K137" s="94"/>
      <c r="L137" s="94"/>
      <c r="M137" s="94"/>
      <c r="N137" s="95"/>
      <c r="O137" s="77"/>
      <c r="P137" s="78"/>
      <c r="Q137" s="79" t="str">
        <f>IFERROR(VLOOKUP(O137,Plan2!$A$1:$R$11,2,0),"")</f>
        <v/>
      </c>
      <c r="R137" s="80"/>
    </row>
    <row r="138" spans="1:18" ht="39.9" customHeight="1" thickBot="1" x14ac:dyDescent="0.35">
      <c r="A138" s="1" t="s">
        <v>115</v>
      </c>
      <c r="B138" s="74" t="s">
        <v>217</v>
      </c>
      <c r="C138" s="75"/>
      <c r="D138" s="75"/>
      <c r="E138" s="75"/>
      <c r="F138" s="75"/>
      <c r="G138" s="75"/>
      <c r="H138" s="75"/>
      <c r="I138" s="75"/>
      <c r="J138" s="75"/>
      <c r="K138" s="75"/>
      <c r="L138" s="75"/>
      <c r="M138" s="75"/>
      <c r="N138" s="76"/>
      <c r="O138" s="77"/>
      <c r="P138" s="78"/>
      <c r="Q138" s="79" t="str">
        <f>IFERROR(VLOOKUP(O138,Plan2!A1:R11,2,0),"")</f>
        <v/>
      </c>
      <c r="R138" s="80"/>
    </row>
    <row r="139" spans="1:18" ht="39.9" customHeight="1" thickBot="1" x14ac:dyDescent="0.35">
      <c r="A139" s="1" t="s">
        <v>116</v>
      </c>
      <c r="B139" s="74" t="s">
        <v>194</v>
      </c>
      <c r="C139" s="75"/>
      <c r="D139" s="75"/>
      <c r="E139" s="75"/>
      <c r="F139" s="75"/>
      <c r="G139" s="75"/>
      <c r="H139" s="75"/>
      <c r="I139" s="75"/>
      <c r="J139" s="75"/>
      <c r="K139" s="75"/>
      <c r="L139" s="75"/>
      <c r="M139" s="75"/>
      <c r="N139" s="76"/>
      <c r="O139" s="77"/>
      <c r="P139" s="78"/>
      <c r="Q139" s="79" t="str">
        <f>IFERROR(VLOOKUP(O139,Plan2!A1:R11,2,0),"")</f>
        <v/>
      </c>
      <c r="R139" s="80"/>
    </row>
    <row r="140" spans="1:18" ht="39.9" customHeight="1" thickBot="1" x14ac:dyDescent="0.35">
      <c r="A140" s="1" t="s">
        <v>117</v>
      </c>
      <c r="B140" s="74" t="s">
        <v>26</v>
      </c>
      <c r="C140" s="75"/>
      <c r="D140" s="75"/>
      <c r="E140" s="75"/>
      <c r="F140" s="75"/>
      <c r="G140" s="75"/>
      <c r="H140" s="75"/>
      <c r="I140" s="75"/>
      <c r="J140" s="75"/>
      <c r="K140" s="75"/>
      <c r="L140" s="75"/>
      <c r="M140" s="75"/>
      <c r="N140" s="76"/>
      <c r="O140" s="77"/>
      <c r="P140" s="78"/>
      <c r="Q140" s="79" t="str">
        <f>IFERROR(VLOOKUP(O140,Plan2!A1:R11,2,0),"")</f>
        <v/>
      </c>
      <c r="R140" s="80"/>
    </row>
    <row r="141" spans="1:18" ht="39.9" customHeight="1" thickBot="1" x14ac:dyDescent="0.35">
      <c r="A141" s="1" t="s">
        <v>118</v>
      </c>
      <c r="B141" s="96" t="s">
        <v>181</v>
      </c>
      <c r="C141" s="97"/>
      <c r="D141" s="97"/>
      <c r="E141" s="97"/>
      <c r="F141" s="97"/>
      <c r="G141" s="97"/>
      <c r="H141" s="97"/>
      <c r="I141" s="97"/>
      <c r="J141" s="97"/>
      <c r="K141" s="97"/>
      <c r="L141" s="97"/>
      <c r="M141" s="97"/>
      <c r="N141" s="98"/>
      <c r="O141" s="77"/>
      <c r="P141" s="78"/>
      <c r="Q141" s="79" t="str">
        <f>IFERROR(VLOOKUP(O141,Plan2!A1:R11,2,0),"")</f>
        <v/>
      </c>
      <c r="R141" s="80"/>
    </row>
    <row r="142" spans="1:18" thickBot="1" x14ac:dyDescent="0.35">
      <c r="A142" s="63" t="s">
        <v>5</v>
      </c>
      <c r="B142" s="64"/>
      <c r="C142" s="64"/>
      <c r="D142" s="64"/>
      <c r="E142" s="64"/>
      <c r="F142" s="64"/>
      <c r="G142" s="64"/>
      <c r="H142" s="64"/>
      <c r="I142" s="64"/>
      <c r="J142" s="64"/>
      <c r="K142" s="64"/>
      <c r="L142" s="64"/>
      <c r="M142" s="64"/>
      <c r="N142" s="65"/>
      <c r="O142" s="66">
        <f>SUM(Q136:R141)</f>
        <v>0</v>
      </c>
      <c r="P142" s="67"/>
      <c r="Q142" s="67"/>
      <c r="R142" s="68"/>
    </row>
    <row r="143" spans="1:18" ht="9.6" customHeight="1" x14ac:dyDescent="0.3">
      <c r="A143" s="5"/>
      <c r="B143" s="5"/>
      <c r="C143" s="5"/>
      <c r="D143" s="5"/>
      <c r="E143" s="5"/>
      <c r="F143" s="5"/>
      <c r="G143" s="5"/>
      <c r="H143" s="5"/>
      <c r="I143" s="5"/>
      <c r="J143" s="5"/>
      <c r="K143" s="5"/>
      <c r="L143" s="5"/>
      <c r="M143" s="5"/>
    </row>
    <row r="144" spans="1:18" ht="9.6" customHeight="1" thickBot="1" x14ac:dyDescent="0.35">
      <c r="A144" s="5"/>
      <c r="B144" s="5"/>
      <c r="C144" s="5"/>
      <c r="D144" s="5"/>
      <c r="E144" s="5"/>
      <c r="F144" s="5"/>
      <c r="G144" s="5"/>
      <c r="H144" s="5"/>
      <c r="I144" s="5"/>
      <c r="J144" s="5"/>
      <c r="K144" s="5"/>
      <c r="L144" s="5"/>
      <c r="M144" s="5"/>
    </row>
    <row r="145" spans="1:18" ht="57.75" customHeight="1" thickBot="1" x14ac:dyDescent="0.35">
      <c r="A145" s="106" t="s">
        <v>27</v>
      </c>
      <c r="B145" s="107"/>
      <c r="C145" s="107"/>
      <c r="D145" s="107"/>
      <c r="E145" s="107"/>
      <c r="F145" s="107"/>
      <c r="G145" s="107"/>
      <c r="H145" s="107"/>
      <c r="I145" s="107"/>
      <c r="J145" s="107"/>
      <c r="K145" s="107"/>
      <c r="L145" s="107"/>
      <c r="M145" s="107"/>
      <c r="N145" s="108"/>
      <c r="O145" s="72" t="s">
        <v>36</v>
      </c>
      <c r="P145" s="73"/>
      <c r="Q145" s="72" t="s">
        <v>3</v>
      </c>
      <c r="R145" s="73"/>
    </row>
    <row r="146" spans="1:18" ht="39.9" customHeight="1" thickBot="1" x14ac:dyDescent="0.35">
      <c r="A146" s="1" t="s">
        <v>119</v>
      </c>
      <c r="B146" s="74" t="s">
        <v>28</v>
      </c>
      <c r="C146" s="75"/>
      <c r="D146" s="75"/>
      <c r="E146" s="75"/>
      <c r="F146" s="75"/>
      <c r="G146" s="75"/>
      <c r="H146" s="75"/>
      <c r="I146" s="75"/>
      <c r="J146" s="75"/>
      <c r="K146" s="75"/>
      <c r="L146" s="75"/>
      <c r="M146" s="75"/>
      <c r="N146" s="76"/>
      <c r="O146" s="77"/>
      <c r="P146" s="78"/>
      <c r="Q146" s="79" t="str">
        <f>IFERROR(VLOOKUP(O146,Plan2!A1:R11,2,0),"")</f>
        <v/>
      </c>
      <c r="R146" s="80"/>
    </row>
    <row r="147" spans="1:18" ht="39.9" customHeight="1" thickBot="1" x14ac:dyDescent="0.35">
      <c r="A147" s="1" t="s">
        <v>120</v>
      </c>
      <c r="B147" s="74" t="s">
        <v>29</v>
      </c>
      <c r="C147" s="75"/>
      <c r="D147" s="75"/>
      <c r="E147" s="75"/>
      <c r="F147" s="75"/>
      <c r="G147" s="75"/>
      <c r="H147" s="75"/>
      <c r="I147" s="75"/>
      <c r="J147" s="75"/>
      <c r="K147" s="75"/>
      <c r="L147" s="75"/>
      <c r="M147" s="75"/>
      <c r="N147" s="76"/>
      <c r="O147" s="77"/>
      <c r="P147" s="78"/>
      <c r="Q147" s="79" t="str">
        <f>IFERROR(VLOOKUP(O147,Plan2!$A$1:$R$11,2,0),"")</f>
        <v/>
      </c>
      <c r="R147" s="80"/>
    </row>
    <row r="148" spans="1:18" ht="60" customHeight="1" thickBot="1" x14ac:dyDescent="0.35">
      <c r="A148" s="1" t="s">
        <v>121</v>
      </c>
      <c r="B148" s="74" t="s">
        <v>218</v>
      </c>
      <c r="C148" s="75"/>
      <c r="D148" s="75"/>
      <c r="E148" s="75"/>
      <c r="F148" s="75"/>
      <c r="G148" s="75"/>
      <c r="H148" s="75"/>
      <c r="I148" s="75"/>
      <c r="J148" s="75"/>
      <c r="K148" s="75"/>
      <c r="L148" s="75"/>
      <c r="M148" s="75"/>
      <c r="N148" s="76"/>
      <c r="O148" s="77"/>
      <c r="P148" s="78"/>
      <c r="Q148" s="79" t="str">
        <f>IFERROR(VLOOKUP(O148,Plan2!A1:R11,2,0),"")</f>
        <v/>
      </c>
      <c r="R148" s="80"/>
    </row>
    <row r="149" spans="1:18" ht="43.5" customHeight="1" thickBot="1" x14ac:dyDescent="0.35">
      <c r="A149" s="1" t="s">
        <v>122</v>
      </c>
      <c r="B149" s="81" t="s">
        <v>226</v>
      </c>
      <c r="C149" s="82"/>
      <c r="D149" s="82"/>
      <c r="E149" s="82"/>
      <c r="F149" s="82"/>
      <c r="G149" s="82"/>
      <c r="H149" s="82"/>
      <c r="I149" s="82"/>
      <c r="J149" s="82"/>
      <c r="K149" s="82"/>
      <c r="L149" s="82"/>
      <c r="M149" s="82"/>
      <c r="N149" s="83"/>
      <c r="O149" s="77"/>
      <c r="P149" s="78"/>
      <c r="Q149" s="79" t="str">
        <f>IFERROR(VLOOKUP(O149,Plan2!$A$1:$R$11,2,0),"")</f>
        <v/>
      </c>
      <c r="R149" s="80"/>
    </row>
    <row r="150" spans="1:18" ht="39.9" customHeight="1" thickBot="1" x14ac:dyDescent="0.35">
      <c r="A150" s="1" t="s">
        <v>123</v>
      </c>
      <c r="B150" s="74" t="s">
        <v>30</v>
      </c>
      <c r="C150" s="75"/>
      <c r="D150" s="75"/>
      <c r="E150" s="75"/>
      <c r="F150" s="75"/>
      <c r="G150" s="75"/>
      <c r="H150" s="75"/>
      <c r="I150" s="75"/>
      <c r="J150" s="75"/>
      <c r="K150" s="75"/>
      <c r="L150" s="75"/>
      <c r="M150" s="75"/>
      <c r="N150" s="76"/>
      <c r="O150" s="77"/>
      <c r="P150" s="78"/>
      <c r="Q150" s="79" t="str">
        <f>IFERROR(VLOOKUP(O150,Plan2!A1:R11,2,0),"")</f>
        <v/>
      </c>
      <c r="R150" s="80"/>
    </row>
    <row r="151" spans="1:18" thickBot="1" x14ac:dyDescent="0.35">
      <c r="A151" s="63" t="s">
        <v>5</v>
      </c>
      <c r="B151" s="64"/>
      <c r="C151" s="64"/>
      <c r="D151" s="64"/>
      <c r="E151" s="64"/>
      <c r="F151" s="64"/>
      <c r="G151" s="64"/>
      <c r="H151" s="64"/>
      <c r="I151" s="64"/>
      <c r="J151" s="64"/>
      <c r="K151" s="64"/>
      <c r="L151" s="64"/>
      <c r="M151" s="64"/>
      <c r="N151" s="65"/>
      <c r="O151" s="66">
        <f>SUM(Q146:R150)</f>
        <v>0</v>
      </c>
      <c r="P151" s="67"/>
      <c r="Q151" s="67"/>
      <c r="R151" s="68"/>
    </row>
    <row r="152" spans="1:18" ht="9.6" customHeight="1" x14ac:dyDescent="0.3">
      <c r="A152" s="5"/>
      <c r="B152" s="5"/>
      <c r="C152" s="5"/>
      <c r="D152" s="5"/>
      <c r="E152" s="5"/>
      <c r="F152" s="5"/>
      <c r="G152" s="5"/>
      <c r="H152" s="5"/>
      <c r="I152" s="5"/>
      <c r="J152" s="5"/>
      <c r="K152" s="5"/>
      <c r="L152" s="5"/>
      <c r="M152" s="5"/>
    </row>
    <row r="153" spans="1:18" ht="9.6" customHeight="1" thickBot="1" x14ac:dyDescent="0.35">
      <c r="A153" s="9"/>
      <c r="B153" s="9"/>
      <c r="C153" s="9"/>
      <c r="D153" s="9"/>
      <c r="E153" s="9"/>
      <c r="F153" s="9"/>
      <c r="G153" s="9"/>
      <c r="H153" s="9"/>
      <c r="I153" s="9"/>
      <c r="J153" s="9"/>
      <c r="K153" s="9"/>
      <c r="L153" s="9"/>
      <c r="M153" s="9"/>
    </row>
    <row r="154" spans="1:18" ht="64.5" customHeight="1" thickBot="1" x14ac:dyDescent="0.35">
      <c r="A154" s="106" t="s">
        <v>31</v>
      </c>
      <c r="B154" s="107"/>
      <c r="C154" s="107"/>
      <c r="D154" s="107"/>
      <c r="E154" s="107"/>
      <c r="F154" s="107"/>
      <c r="G154" s="107"/>
      <c r="H154" s="107"/>
      <c r="I154" s="107"/>
      <c r="J154" s="107"/>
      <c r="K154" s="107"/>
      <c r="L154" s="107"/>
      <c r="M154" s="107"/>
      <c r="N154" s="108"/>
      <c r="O154" s="72" t="s">
        <v>36</v>
      </c>
      <c r="P154" s="73"/>
      <c r="Q154" s="72" t="s">
        <v>3</v>
      </c>
      <c r="R154" s="73"/>
    </row>
    <row r="155" spans="1:18" ht="39.9" customHeight="1" thickBot="1" x14ac:dyDescent="0.35">
      <c r="A155" s="1" t="s">
        <v>158</v>
      </c>
      <c r="B155" s="87" t="s">
        <v>32</v>
      </c>
      <c r="C155" s="88"/>
      <c r="D155" s="88"/>
      <c r="E155" s="88"/>
      <c r="F155" s="88"/>
      <c r="G155" s="88"/>
      <c r="H155" s="88"/>
      <c r="I155" s="88"/>
      <c r="J155" s="88"/>
      <c r="K155" s="88"/>
      <c r="L155" s="88"/>
      <c r="M155" s="88"/>
      <c r="N155" s="89"/>
      <c r="O155" s="77"/>
      <c r="P155" s="78"/>
      <c r="Q155" s="79" t="str">
        <f>IFERROR(VLOOKUP(O155,Plan2!A1:R11,2,0),"")</f>
        <v/>
      </c>
      <c r="R155" s="80"/>
    </row>
    <row r="156" spans="1:18" ht="39.9" customHeight="1" thickBot="1" x14ac:dyDescent="0.35">
      <c r="A156" s="1" t="s">
        <v>124</v>
      </c>
      <c r="B156" s="87" t="s">
        <v>165</v>
      </c>
      <c r="C156" s="88"/>
      <c r="D156" s="88"/>
      <c r="E156" s="88"/>
      <c r="F156" s="88"/>
      <c r="G156" s="88"/>
      <c r="H156" s="88"/>
      <c r="I156" s="88"/>
      <c r="J156" s="88"/>
      <c r="K156" s="88"/>
      <c r="L156" s="88"/>
      <c r="M156" s="88"/>
      <c r="N156" s="89"/>
      <c r="O156" s="77"/>
      <c r="P156" s="78"/>
      <c r="Q156" s="79" t="str">
        <f>IFERROR(VLOOKUP(O156,Plan2!A1:R11,2,0),"")</f>
        <v/>
      </c>
      <c r="R156" s="80"/>
    </row>
    <row r="157" spans="1:18" ht="39.9" customHeight="1" thickBot="1" x14ac:dyDescent="0.35">
      <c r="A157" s="1" t="s">
        <v>125</v>
      </c>
      <c r="B157" s="87" t="s">
        <v>33</v>
      </c>
      <c r="C157" s="88"/>
      <c r="D157" s="88"/>
      <c r="E157" s="88"/>
      <c r="F157" s="88"/>
      <c r="G157" s="88"/>
      <c r="H157" s="88"/>
      <c r="I157" s="88"/>
      <c r="J157" s="88"/>
      <c r="K157" s="88"/>
      <c r="L157" s="88"/>
      <c r="M157" s="88"/>
      <c r="N157" s="89"/>
      <c r="O157" s="77"/>
      <c r="P157" s="78"/>
      <c r="Q157" s="79" t="str">
        <f>IFERROR(VLOOKUP(O157,Plan2!A1:R11,2,0),"")</f>
        <v/>
      </c>
      <c r="R157" s="80"/>
    </row>
    <row r="158" spans="1:18" thickBot="1" x14ac:dyDescent="0.35">
      <c r="A158" s="2"/>
      <c r="B158" s="63" t="s">
        <v>5</v>
      </c>
      <c r="C158" s="64"/>
      <c r="D158" s="64"/>
      <c r="E158" s="64"/>
      <c r="F158" s="64"/>
      <c r="G158" s="64"/>
      <c r="H158" s="64"/>
      <c r="I158" s="64"/>
      <c r="J158" s="64"/>
      <c r="K158" s="64"/>
      <c r="L158" s="64"/>
      <c r="M158" s="64"/>
      <c r="N158" s="65"/>
      <c r="O158" s="66">
        <f>SUM(Q155:R157)</f>
        <v>0</v>
      </c>
      <c r="P158" s="67"/>
      <c r="Q158" s="67"/>
      <c r="R158" s="68"/>
    </row>
    <row r="159" spans="1:18" ht="14.4" x14ac:dyDescent="0.3">
      <c r="A159" s="9"/>
      <c r="B159" s="9"/>
      <c r="C159" s="9"/>
      <c r="D159" s="9"/>
      <c r="E159" s="9"/>
      <c r="F159" s="9"/>
      <c r="G159" s="9"/>
      <c r="H159" s="9"/>
      <c r="I159" s="9"/>
      <c r="J159" s="9"/>
      <c r="K159" s="9"/>
      <c r="L159" s="9"/>
      <c r="M159" s="9"/>
    </row>
    <row r="160" spans="1:18" s="130" customFormat="1" ht="13.95" customHeight="1" x14ac:dyDescent="0.3">
      <c r="A160" s="130" t="s">
        <v>34</v>
      </c>
    </row>
    <row r="161" spans="1:18" ht="49.2" customHeight="1" x14ac:dyDescent="0.3">
      <c r="A161" s="109" t="s">
        <v>228</v>
      </c>
      <c r="B161" s="109"/>
      <c r="C161" s="109"/>
      <c r="D161" s="109"/>
      <c r="E161" s="109"/>
      <c r="F161" s="109"/>
      <c r="G161" s="109"/>
      <c r="H161" s="109"/>
      <c r="I161" s="109"/>
      <c r="J161" s="109"/>
      <c r="K161" s="109"/>
      <c r="L161" s="109"/>
      <c r="M161" s="109"/>
      <c r="N161" s="109"/>
      <c r="O161" s="109"/>
      <c r="P161" s="109"/>
      <c r="Q161" s="109"/>
      <c r="R161" s="109"/>
    </row>
    <row r="162" spans="1:18" ht="49.2" customHeight="1" x14ac:dyDescent="0.3">
      <c r="A162" s="109" t="s">
        <v>228</v>
      </c>
      <c r="B162" s="109"/>
      <c r="C162" s="109"/>
      <c r="D162" s="109"/>
      <c r="E162" s="109"/>
      <c r="F162" s="109"/>
      <c r="G162" s="109"/>
      <c r="H162" s="109"/>
      <c r="I162" s="109"/>
      <c r="J162" s="109"/>
      <c r="K162" s="109"/>
      <c r="L162" s="109"/>
      <c r="M162" s="109"/>
      <c r="N162" s="109"/>
      <c r="O162" s="109"/>
      <c r="P162" s="109"/>
      <c r="Q162" s="109"/>
      <c r="R162" s="109"/>
    </row>
    <row r="163" spans="1:18" ht="49.2" customHeight="1" x14ac:dyDescent="0.3">
      <c r="A163" s="109" t="s">
        <v>228</v>
      </c>
      <c r="B163" s="109"/>
      <c r="C163" s="109"/>
      <c r="D163" s="109"/>
      <c r="E163" s="109"/>
      <c r="F163" s="109"/>
      <c r="G163" s="109"/>
      <c r="H163" s="109"/>
      <c r="I163" s="109"/>
      <c r="J163" s="109"/>
      <c r="K163" s="109"/>
      <c r="L163" s="109"/>
      <c r="M163" s="109"/>
      <c r="N163" s="109"/>
      <c r="O163" s="109"/>
      <c r="P163" s="109"/>
      <c r="Q163" s="109"/>
      <c r="R163" s="109"/>
    </row>
    <row r="164" spans="1:18" ht="49.2" customHeight="1" x14ac:dyDescent="0.3">
      <c r="A164" s="109" t="s">
        <v>228</v>
      </c>
      <c r="B164" s="109"/>
      <c r="C164" s="109"/>
      <c r="D164" s="109"/>
      <c r="E164" s="109"/>
      <c r="F164" s="109"/>
      <c r="G164" s="109"/>
      <c r="H164" s="109"/>
      <c r="I164" s="109"/>
      <c r="J164" s="109"/>
      <c r="K164" s="109"/>
      <c r="L164" s="109"/>
      <c r="M164" s="109"/>
      <c r="N164" s="109"/>
      <c r="O164" s="109"/>
      <c r="P164" s="109"/>
      <c r="Q164" s="109"/>
      <c r="R164" s="109"/>
    </row>
    <row r="165" spans="1:18" ht="49.2" customHeight="1" x14ac:dyDescent="0.3">
      <c r="A165" s="109" t="s">
        <v>228</v>
      </c>
      <c r="B165" s="109"/>
      <c r="C165" s="109"/>
      <c r="D165" s="109"/>
      <c r="E165" s="109"/>
      <c r="F165" s="109"/>
      <c r="G165" s="109"/>
      <c r="H165" s="109"/>
      <c r="I165" s="109"/>
      <c r="J165" s="109"/>
      <c r="K165" s="109"/>
      <c r="L165" s="109"/>
      <c r="M165" s="109"/>
      <c r="N165" s="109"/>
      <c r="O165" s="109"/>
      <c r="P165" s="109"/>
      <c r="Q165" s="109"/>
      <c r="R165" s="109"/>
    </row>
    <row r="166" spans="1:18" ht="49.2" customHeight="1" x14ac:dyDescent="0.3">
      <c r="A166" s="109" t="s">
        <v>228</v>
      </c>
      <c r="B166" s="109"/>
      <c r="C166" s="109"/>
      <c r="D166" s="109"/>
      <c r="E166" s="109"/>
      <c r="F166" s="109"/>
      <c r="G166" s="109"/>
      <c r="H166" s="109"/>
      <c r="I166" s="109"/>
      <c r="J166" s="109"/>
      <c r="K166" s="109"/>
      <c r="L166" s="109"/>
      <c r="M166" s="109"/>
      <c r="N166" s="109"/>
      <c r="O166" s="109"/>
      <c r="P166" s="109"/>
      <c r="Q166" s="109"/>
      <c r="R166" s="109"/>
    </row>
    <row r="167" spans="1:18" ht="49.2" customHeight="1" x14ac:dyDescent="0.3">
      <c r="A167" s="109" t="s">
        <v>228</v>
      </c>
      <c r="B167" s="109"/>
      <c r="C167" s="109"/>
      <c r="D167" s="109"/>
      <c r="E167" s="109"/>
      <c r="F167" s="109"/>
      <c r="G167" s="109"/>
      <c r="H167" s="109"/>
      <c r="I167" s="109"/>
      <c r="J167" s="109"/>
      <c r="K167" s="109"/>
      <c r="L167" s="109"/>
      <c r="M167" s="109"/>
      <c r="N167" s="109"/>
      <c r="O167" s="109"/>
      <c r="P167" s="109"/>
      <c r="Q167" s="109"/>
      <c r="R167" s="109"/>
    </row>
    <row r="168" spans="1:18" ht="35.25" customHeight="1" x14ac:dyDescent="0.3">
      <c r="A168" s="109" t="s">
        <v>228</v>
      </c>
      <c r="B168" s="109"/>
      <c r="C168" s="109"/>
      <c r="D168" s="109"/>
      <c r="E168" s="109"/>
      <c r="F168" s="109"/>
      <c r="G168" s="109"/>
      <c r="H168" s="109"/>
      <c r="I168" s="109"/>
      <c r="J168" s="109"/>
      <c r="K168" s="109"/>
      <c r="L168" s="109"/>
      <c r="M168" s="109"/>
      <c r="N168" s="109"/>
      <c r="O168" s="109"/>
      <c r="P168" s="109"/>
      <c r="Q168" s="109"/>
      <c r="R168" s="109"/>
    </row>
    <row r="169" spans="1:18" ht="60.6" customHeight="1" x14ac:dyDescent="0.3">
      <c r="A169" s="125" t="s">
        <v>35</v>
      </c>
      <c r="B169" s="126"/>
      <c r="C169" s="126"/>
      <c r="D169" s="126"/>
      <c r="E169" s="126"/>
      <c r="F169" s="126"/>
      <c r="G169" s="126"/>
      <c r="H169" s="126"/>
      <c r="I169" s="126"/>
      <c r="J169" s="126"/>
      <c r="K169" s="126"/>
      <c r="L169" s="127"/>
      <c r="M169" s="128" t="s">
        <v>3</v>
      </c>
      <c r="N169" s="129"/>
      <c r="O169" s="128" t="s">
        <v>37</v>
      </c>
      <c r="P169" s="129"/>
      <c r="Q169" s="128" t="s">
        <v>128</v>
      </c>
      <c r="R169" s="129"/>
    </row>
    <row r="170" spans="1:18" ht="22.95" customHeight="1" x14ac:dyDescent="0.3">
      <c r="A170" s="99" t="s">
        <v>38</v>
      </c>
      <c r="B170" s="100"/>
      <c r="C170" s="100"/>
      <c r="D170" s="100"/>
      <c r="E170" s="100"/>
      <c r="F170" s="100"/>
      <c r="G170" s="100"/>
      <c r="H170" s="100"/>
      <c r="I170" s="100"/>
      <c r="J170" s="100"/>
      <c r="K170" s="100"/>
      <c r="L170" s="101"/>
      <c r="M170" s="102">
        <f>O33</f>
        <v>0</v>
      </c>
      <c r="N170" s="103"/>
      <c r="O170" s="102">
        <v>1</v>
      </c>
      <c r="P170" s="103"/>
      <c r="Q170" s="102">
        <f>M170*O170</f>
        <v>0</v>
      </c>
      <c r="R170" s="103"/>
    </row>
    <row r="171" spans="1:18" ht="22.95" customHeight="1" x14ac:dyDescent="0.3">
      <c r="A171" s="99" t="s">
        <v>39</v>
      </c>
      <c r="B171" s="100"/>
      <c r="C171" s="100"/>
      <c r="D171" s="100"/>
      <c r="E171" s="100"/>
      <c r="F171" s="100"/>
      <c r="G171" s="100"/>
      <c r="H171" s="100"/>
      <c r="I171" s="100"/>
      <c r="J171" s="100"/>
      <c r="K171" s="100"/>
      <c r="L171" s="101"/>
      <c r="M171" s="102">
        <f>O40</f>
        <v>0</v>
      </c>
      <c r="N171" s="103"/>
      <c r="O171" s="102">
        <v>1</v>
      </c>
      <c r="P171" s="103"/>
      <c r="Q171" s="102">
        <f t="shared" ref="Q171:Q184" si="0">M171*O171</f>
        <v>0</v>
      </c>
      <c r="R171" s="103"/>
    </row>
    <row r="172" spans="1:18" ht="22.95" customHeight="1" x14ac:dyDescent="0.3">
      <c r="A172" s="99" t="s">
        <v>40</v>
      </c>
      <c r="B172" s="100"/>
      <c r="C172" s="100"/>
      <c r="D172" s="100"/>
      <c r="E172" s="100"/>
      <c r="F172" s="100"/>
      <c r="G172" s="100"/>
      <c r="H172" s="100"/>
      <c r="I172" s="100"/>
      <c r="J172" s="100"/>
      <c r="K172" s="100"/>
      <c r="L172" s="101"/>
      <c r="M172" s="102">
        <f>O45</f>
        <v>0</v>
      </c>
      <c r="N172" s="103"/>
      <c r="O172" s="102">
        <v>1</v>
      </c>
      <c r="P172" s="103"/>
      <c r="Q172" s="102">
        <f t="shared" si="0"/>
        <v>0</v>
      </c>
      <c r="R172" s="103"/>
    </row>
    <row r="173" spans="1:18" ht="22.95" customHeight="1" x14ac:dyDescent="0.3">
      <c r="A173" s="99" t="s">
        <v>41</v>
      </c>
      <c r="B173" s="100"/>
      <c r="C173" s="100"/>
      <c r="D173" s="100"/>
      <c r="E173" s="100"/>
      <c r="F173" s="100"/>
      <c r="G173" s="100"/>
      <c r="H173" s="100"/>
      <c r="I173" s="100"/>
      <c r="J173" s="100"/>
      <c r="K173" s="100"/>
      <c r="L173" s="101"/>
      <c r="M173" s="102">
        <f>O56</f>
        <v>0</v>
      </c>
      <c r="N173" s="103"/>
      <c r="O173" s="102">
        <v>2</v>
      </c>
      <c r="P173" s="103"/>
      <c r="Q173" s="102">
        <f t="shared" si="0"/>
        <v>0</v>
      </c>
      <c r="R173" s="103"/>
    </row>
    <row r="174" spans="1:18" ht="22.95" customHeight="1" x14ac:dyDescent="0.3">
      <c r="A174" s="99" t="s">
        <v>42</v>
      </c>
      <c r="B174" s="100"/>
      <c r="C174" s="100"/>
      <c r="D174" s="100"/>
      <c r="E174" s="100"/>
      <c r="F174" s="100"/>
      <c r="G174" s="100"/>
      <c r="H174" s="100"/>
      <c r="I174" s="100"/>
      <c r="J174" s="100"/>
      <c r="K174" s="100"/>
      <c r="L174" s="101"/>
      <c r="M174" s="102">
        <f>O63</f>
        <v>0</v>
      </c>
      <c r="N174" s="103"/>
      <c r="O174" s="102">
        <v>2</v>
      </c>
      <c r="P174" s="103"/>
      <c r="Q174" s="102">
        <f t="shared" si="0"/>
        <v>0</v>
      </c>
      <c r="R174" s="103"/>
    </row>
    <row r="175" spans="1:18" ht="22.95" customHeight="1" x14ac:dyDescent="0.3">
      <c r="A175" s="99" t="s">
        <v>43</v>
      </c>
      <c r="B175" s="100"/>
      <c r="C175" s="100"/>
      <c r="D175" s="100"/>
      <c r="E175" s="100"/>
      <c r="F175" s="100"/>
      <c r="G175" s="100"/>
      <c r="H175" s="100"/>
      <c r="I175" s="100"/>
      <c r="J175" s="100"/>
      <c r="K175" s="100"/>
      <c r="L175" s="101"/>
      <c r="M175" s="102">
        <f>O70</f>
        <v>0</v>
      </c>
      <c r="N175" s="103"/>
      <c r="O175" s="102">
        <v>2</v>
      </c>
      <c r="P175" s="103"/>
      <c r="Q175" s="102">
        <f t="shared" si="0"/>
        <v>0</v>
      </c>
      <c r="R175" s="103"/>
    </row>
    <row r="176" spans="1:18" ht="22.95" customHeight="1" x14ac:dyDescent="0.3">
      <c r="A176" s="99" t="s">
        <v>44</v>
      </c>
      <c r="B176" s="100"/>
      <c r="C176" s="100"/>
      <c r="D176" s="100"/>
      <c r="E176" s="100"/>
      <c r="F176" s="100"/>
      <c r="G176" s="100"/>
      <c r="H176" s="100"/>
      <c r="I176" s="100"/>
      <c r="J176" s="100"/>
      <c r="K176" s="100"/>
      <c r="L176" s="101"/>
      <c r="M176" s="104">
        <f>O83</f>
        <v>0</v>
      </c>
      <c r="N176" s="105"/>
      <c r="O176" s="102">
        <v>1</v>
      </c>
      <c r="P176" s="103"/>
      <c r="Q176" s="102">
        <f t="shared" si="0"/>
        <v>0</v>
      </c>
      <c r="R176" s="103"/>
    </row>
    <row r="177" spans="1:18" ht="22.95" customHeight="1" x14ac:dyDescent="0.3">
      <c r="A177" s="99" t="s">
        <v>45</v>
      </c>
      <c r="B177" s="100"/>
      <c r="C177" s="100"/>
      <c r="D177" s="100"/>
      <c r="E177" s="100"/>
      <c r="F177" s="100"/>
      <c r="G177" s="100"/>
      <c r="H177" s="100"/>
      <c r="I177" s="100"/>
      <c r="J177" s="100"/>
      <c r="K177" s="100"/>
      <c r="L177" s="101"/>
      <c r="M177" s="102">
        <f>O97</f>
        <v>0</v>
      </c>
      <c r="N177" s="103"/>
      <c r="O177" s="102">
        <v>1</v>
      </c>
      <c r="P177" s="103"/>
      <c r="Q177" s="102">
        <f t="shared" si="0"/>
        <v>0</v>
      </c>
      <c r="R177" s="103"/>
    </row>
    <row r="178" spans="1:18" ht="22.95" customHeight="1" x14ac:dyDescent="0.3">
      <c r="A178" s="99" t="s">
        <v>46</v>
      </c>
      <c r="B178" s="100"/>
      <c r="C178" s="100"/>
      <c r="D178" s="100"/>
      <c r="E178" s="100"/>
      <c r="F178" s="100"/>
      <c r="G178" s="100"/>
      <c r="H178" s="100"/>
      <c r="I178" s="100"/>
      <c r="J178" s="100"/>
      <c r="K178" s="100"/>
      <c r="L178" s="101"/>
      <c r="M178" s="102">
        <f>O106</f>
        <v>0</v>
      </c>
      <c r="N178" s="103"/>
      <c r="O178" s="102">
        <v>2</v>
      </c>
      <c r="P178" s="103"/>
      <c r="Q178" s="102">
        <f t="shared" si="0"/>
        <v>0</v>
      </c>
      <c r="R178" s="103"/>
    </row>
    <row r="179" spans="1:18" ht="22.95" customHeight="1" x14ac:dyDescent="0.3">
      <c r="A179" s="99" t="s">
        <v>47</v>
      </c>
      <c r="B179" s="100"/>
      <c r="C179" s="100"/>
      <c r="D179" s="100"/>
      <c r="E179" s="100"/>
      <c r="F179" s="100"/>
      <c r="G179" s="100"/>
      <c r="H179" s="100"/>
      <c r="I179" s="100"/>
      <c r="J179" s="100"/>
      <c r="K179" s="100"/>
      <c r="L179" s="101"/>
      <c r="M179" s="102">
        <f>O119</f>
        <v>0</v>
      </c>
      <c r="N179" s="103"/>
      <c r="O179" s="102">
        <v>1</v>
      </c>
      <c r="P179" s="103"/>
      <c r="Q179" s="102">
        <f t="shared" si="0"/>
        <v>0</v>
      </c>
      <c r="R179" s="103"/>
    </row>
    <row r="180" spans="1:18" ht="22.95" customHeight="1" x14ac:dyDescent="0.3">
      <c r="A180" s="99" t="s">
        <v>48</v>
      </c>
      <c r="B180" s="100"/>
      <c r="C180" s="100"/>
      <c r="D180" s="100"/>
      <c r="E180" s="100"/>
      <c r="F180" s="100"/>
      <c r="G180" s="100"/>
      <c r="H180" s="100"/>
      <c r="I180" s="100"/>
      <c r="J180" s="100"/>
      <c r="K180" s="100"/>
      <c r="L180" s="101"/>
      <c r="M180" s="102">
        <f>O126</f>
        <v>0</v>
      </c>
      <c r="N180" s="103"/>
      <c r="O180" s="102">
        <v>1</v>
      </c>
      <c r="P180" s="103"/>
      <c r="Q180" s="102">
        <f t="shared" si="0"/>
        <v>0</v>
      </c>
      <c r="R180" s="103"/>
    </row>
    <row r="181" spans="1:18" ht="22.95" customHeight="1" x14ac:dyDescent="0.3">
      <c r="A181" s="99" t="s">
        <v>49</v>
      </c>
      <c r="B181" s="100"/>
      <c r="C181" s="100"/>
      <c r="D181" s="100"/>
      <c r="E181" s="100"/>
      <c r="F181" s="100"/>
      <c r="G181" s="100"/>
      <c r="H181" s="100"/>
      <c r="I181" s="100"/>
      <c r="J181" s="100"/>
      <c r="K181" s="100"/>
      <c r="L181" s="101"/>
      <c r="M181" s="102">
        <f>O132</f>
        <v>0</v>
      </c>
      <c r="N181" s="103"/>
      <c r="O181" s="102">
        <v>1</v>
      </c>
      <c r="P181" s="103"/>
      <c r="Q181" s="102">
        <f t="shared" si="0"/>
        <v>0</v>
      </c>
      <c r="R181" s="103"/>
    </row>
    <row r="182" spans="1:18" ht="22.95" customHeight="1" x14ac:dyDescent="0.3">
      <c r="A182" s="99" t="s">
        <v>50</v>
      </c>
      <c r="B182" s="100"/>
      <c r="C182" s="100"/>
      <c r="D182" s="100"/>
      <c r="E182" s="100"/>
      <c r="F182" s="100"/>
      <c r="G182" s="100"/>
      <c r="H182" s="100"/>
      <c r="I182" s="100"/>
      <c r="J182" s="100"/>
      <c r="K182" s="100"/>
      <c r="L182" s="101"/>
      <c r="M182" s="102">
        <f>O142</f>
        <v>0</v>
      </c>
      <c r="N182" s="103"/>
      <c r="O182" s="102">
        <v>1</v>
      </c>
      <c r="P182" s="103"/>
      <c r="Q182" s="102">
        <f t="shared" si="0"/>
        <v>0</v>
      </c>
      <c r="R182" s="103"/>
    </row>
    <row r="183" spans="1:18" ht="22.95" customHeight="1" x14ac:dyDescent="0.3">
      <c r="A183" s="99" t="s">
        <v>51</v>
      </c>
      <c r="B183" s="100"/>
      <c r="C183" s="100"/>
      <c r="D183" s="100"/>
      <c r="E183" s="100"/>
      <c r="F183" s="100"/>
      <c r="G183" s="100"/>
      <c r="H183" s="100"/>
      <c r="I183" s="100"/>
      <c r="J183" s="100"/>
      <c r="K183" s="100"/>
      <c r="L183" s="101"/>
      <c r="M183" s="102">
        <f>O151</f>
        <v>0</v>
      </c>
      <c r="N183" s="103"/>
      <c r="O183" s="102">
        <v>1</v>
      </c>
      <c r="P183" s="103"/>
      <c r="Q183" s="102">
        <f t="shared" si="0"/>
        <v>0</v>
      </c>
      <c r="R183" s="103"/>
    </row>
    <row r="184" spans="1:18" ht="22.95" customHeight="1" x14ac:dyDescent="0.3">
      <c r="A184" s="99" t="s">
        <v>52</v>
      </c>
      <c r="B184" s="100"/>
      <c r="C184" s="100"/>
      <c r="D184" s="100"/>
      <c r="E184" s="100"/>
      <c r="F184" s="100"/>
      <c r="G184" s="100"/>
      <c r="H184" s="100"/>
      <c r="I184" s="100"/>
      <c r="J184" s="100"/>
      <c r="K184" s="100"/>
      <c r="L184" s="101"/>
      <c r="M184" s="102">
        <f>O158</f>
        <v>0</v>
      </c>
      <c r="N184" s="103"/>
      <c r="O184" s="102">
        <v>1</v>
      </c>
      <c r="P184" s="103"/>
      <c r="Q184" s="102">
        <f t="shared" si="0"/>
        <v>0</v>
      </c>
      <c r="R184" s="103"/>
    </row>
    <row r="185" spans="1:18" ht="22.95" customHeight="1" x14ac:dyDescent="0.3">
      <c r="A185" s="122" t="s">
        <v>53</v>
      </c>
      <c r="B185" s="123"/>
      <c r="C185" s="123"/>
      <c r="D185" s="123"/>
      <c r="E185" s="123"/>
      <c r="F185" s="123"/>
      <c r="G185" s="123"/>
      <c r="H185" s="123"/>
      <c r="I185" s="123"/>
      <c r="J185" s="123"/>
      <c r="K185" s="123"/>
      <c r="L185" s="124"/>
      <c r="M185" s="122">
        <f>SUM(Q170:R184)</f>
        <v>0</v>
      </c>
      <c r="N185" s="123"/>
      <c r="O185" s="123"/>
      <c r="P185" s="123"/>
      <c r="Q185" s="123"/>
      <c r="R185" s="124"/>
    </row>
    <row r="186" spans="1:18" ht="25.2" customHeight="1" x14ac:dyDescent="0.3">
      <c r="A186" s="113" t="s">
        <v>54</v>
      </c>
      <c r="B186" s="114"/>
      <c r="C186" s="114"/>
      <c r="D186" s="114"/>
      <c r="E186" s="114"/>
      <c r="F186" s="114"/>
      <c r="G186" s="114"/>
      <c r="H186" s="114"/>
      <c r="I186" s="114"/>
      <c r="J186" s="114"/>
      <c r="K186" s="114"/>
      <c r="L186" s="115"/>
      <c r="M186" s="116">
        <f>M185/91*100</f>
        <v>0</v>
      </c>
      <c r="N186" s="117"/>
      <c r="O186" s="117"/>
      <c r="P186" s="117"/>
      <c r="Q186" s="117"/>
      <c r="R186" s="118"/>
    </row>
    <row r="187" spans="1:18" ht="25.2" customHeight="1" x14ac:dyDescent="0.3">
      <c r="A187" s="119" t="s">
        <v>129</v>
      </c>
      <c r="B187" s="119"/>
      <c r="C187" s="119"/>
      <c r="D187" s="119"/>
      <c r="E187" s="119"/>
      <c r="F187" s="119"/>
      <c r="G187" s="119"/>
      <c r="H187" s="119"/>
      <c r="I187" s="119"/>
      <c r="J187" s="119"/>
      <c r="K187" s="119"/>
      <c r="L187" s="119"/>
      <c r="M187" s="120">
        <f>M186/100</f>
        <v>0</v>
      </c>
      <c r="N187" s="120"/>
      <c r="O187" s="120"/>
      <c r="P187" s="120"/>
      <c r="Q187" s="120"/>
      <c r="R187" s="120"/>
    </row>
    <row r="188" spans="1:18" ht="25.2" customHeight="1" x14ac:dyDescent="0.3">
      <c r="A188" s="119" t="s">
        <v>130</v>
      </c>
      <c r="B188" s="119"/>
      <c r="C188" s="119"/>
      <c r="D188" s="119"/>
      <c r="E188" s="119"/>
      <c r="F188" s="119"/>
      <c r="G188" s="119"/>
      <c r="H188" s="119"/>
      <c r="I188" s="119"/>
      <c r="J188" s="119"/>
      <c r="K188" s="119"/>
      <c r="L188" s="119"/>
      <c r="M188" s="121" t="str">
        <f>IF(M187&gt;=90%,"EXCELENTE",IF(M187&gt;=80%,"MUITO BOM",IF(M187&gt;=65%,"BOM",IF(M187&gt;=50%,"REGULAR",IF(M187=0,"","INSUFICIENTE")))))</f>
        <v/>
      </c>
      <c r="N188" s="121"/>
      <c r="O188" s="121"/>
      <c r="P188" s="121"/>
      <c r="Q188" s="121"/>
      <c r="R188" s="121"/>
    </row>
    <row r="189" spans="1:18" ht="14.4" x14ac:dyDescent="0.3">
      <c r="A189" s="55"/>
      <c r="B189" s="55"/>
      <c r="C189" s="55"/>
      <c r="D189" s="55"/>
      <c r="E189" s="55"/>
      <c r="F189" s="55"/>
      <c r="G189" s="55"/>
      <c r="H189" s="55"/>
      <c r="I189" s="55"/>
      <c r="J189" s="55"/>
    </row>
    <row r="190" spans="1:18" ht="14.4" x14ac:dyDescent="0.3">
      <c r="A190" s="56"/>
      <c r="B190" s="56"/>
      <c r="C190" s="56"/>
      <c r="D190" s="56"/>
      <c r="E190" s="56"/>
      <c r="F190" s="56"/>
      <c r="G190" s="56"/>
      <c r="H190" s="56"/>
      <c r="I190" s="56"/>
      <c r="J190" s="56"/>
    </row>
    <row r="191" spans="1:18" ht="15" customHeight="1" x14ac:dyDescent="0.3">
      <c r="A191" s="56"/>
      <c r="B191" s="56"/>
      <c r="C191" s="56"/>
      <c r="D191" s="56"/>
      <c r="E191" s="56"/>
      <c r="F191" s="56"/>
      <c r="G191" s="56"/>
      <c r="H191" s="56"/>
      <c r="I191" s="110" t="s">
        <v>172</v>
      </c>
      <c r="J191" s="110"/>
      <c r="K191" s="110"/>
      <c r="L191" s="110"/>
      <c r="M191" s="110"/>
      <c r="N191" s="110"/>
      <c r="O191" s="110"/>
      <c r="P191" s="110"/>
      <c r="Q191" s="110"/>
      <c r="R191" s="110"/>
    </row>
    <row r="192" spans="1:18" ht="14.4" x14ac:dyDescent="0.3">
      <c r="A192" s="56"/>
      <c r="B192" s="56"/>
      <c r="C192" s="56"/>
      <c r="D192" s="56"/>
      <c r="E192" s="56"/>
      <c r="F192" s="56"/>
      <c r="G192" s="56"/>
      <c r="H192" s="56"/>
      <c r="I192" s="110"/>
      <c r="J192" s="110"/>
      <c r="K192" s="110"/>
      <c r="L192" s="110"/>
      <c r="M192" s="110"/>
      <c r="N192" s="110"/>
      <c r="O192" s="110"/>
      <c r="P192" s="110"/>
      <c r="Q192" s="110"/>
      <c r="R192" s="110"/>
    </row>
    <row r="193" spans="1:18" ht="14.4" x14ac:dyDescent="0.3">
      <c r="A193" s="56"/>
      <c r="B193" s="56"/>
      <c r="C193" s="56"/>
      <c r="D193" s="56"/>
      <c r="E193" s="56"/>
      <c r="F193" s="56"/>
      <c r="G193" s="56"/>
      <c r="H193" s="56"/>
      <c r="I193" s="110"/>
      <c r="J193" s="110"/>
      <c r="K193" s="110"/>
      <c r="L193" s="110"/>
      <c r="M193" s="110"/>
      <c r="N193" s="110"/>
      <c r="O193" s="110"/>
      <c r="P193" s="110"/>
      <c r="Q193" s="110"/>
      <c r="R193" s="110"/>
    </row>
    <row r="194" spans="1:18" ht="14.4" x14ac:dyDescent="0.3">
      <c r="A194" s="56"/>
      <c r="B194" s="56"/>
      <c r="C194" s="56"/>
      <c r="D194" s="56"/>
      <c r="E194" s="56"/>
      <c r="F194" s="56"/>
      <c r="G194" s="56"/>
      <c r="H194" s="56"/>
      <c r="I194" s="56"/>
      <c r="J194" s="56"/>
      <c r="K194" s="56"/>
      <c r="L194" s="56"/>
      <c r="M194" s="56"/>
      <c r="N194" s="56"/>
      <c r="O194" s="56"/>
      <c r="P194" s="56"/>
      <c r="Q194" s="56"/>
      <c r="R194" s="56"/>
    </row>
    <row r="195" spans="1:18" ht="14.4" x14ac:dyDescent="0.3">
      <c r="A195" s="56"/>
      <c r="B195" s="56"/>
      <c r="C195" s="56"/>
      <c r="D195" s="56"/>
      <c r="E195" s="56"/>
      <c r="F195" s="56"/>
      <c r="G195" s="56"/>
      <c r="H195" s="56"/>
      <c r="I195" s="56"/>
      <c r="J195" s="56"/>
      <c r="K195" s="56"/>
      <c r="L195" s="56"/>
      <c r="M195" s="56"/>
      <c r="N195" s="56"/>
      <c r="O195" s="56"/>
      <c r="P195" s="56"/>
      <c r="Q195" s="56"/>
      <c r="R195" s="56"/>
    </row>
    <row r="196" spans="1:18" ht="15" customHeight="1" x14ac:dyDescent="0.3">
      <c r="A196" s="56"/>
      <c r="B196" s="56"/>
      <c r="C196" s="56"/>
      <c r="D196" s="56"/>
      <c r="E196" s="56"/>
      <c r="F196" s="56"/>
      <c r="G196" s="56"/>
      <c r="H196" s="56"/>
      <c r="I196" s="56"/>
      <c r="J196" s="56"/>
      <c r="K196" s="56"/>
      <c r="L196" s="56"/>
      <c r="M196" s="56"/>
      <c r="N196" s="56"/>
      <c r="O196" s="56"/>
      <c r="P196" s="56"/>
      <c r="Q196" s="56"/>
      <c r="R196" s="56"/>
    </row>
    <row r="197" spans="1:18" ht="15" customHeight="1" x14ac:dyDescent="0.3">
      <c r="A197" s="56"/>
      <c r="B197" s="56"/>
      <c r="C197" s="56"/>
      <c r="D197" s="56"/>
      <c r="E197" s="56"/>
      <c r="F197" s="56"/>
      <c r="G197" s="56"/>
      <c r="H197" s="56"/>
      <c r="I197" s="57"/>
      <c r="J197" s="57"/>
      <c r="K197" s="57"/>
      <c r="L197" s="57"/>
      <c r="M197" s="57"/>
      <c r="N197" s="57"/>
      <c r="O197" s="57"/>
      <c r="P197" s="57"/>
      <c r="Q197" s="57"/>
      <c r="R197" s="57"/>
    </row>
    <row r="198" spans="1:18" ht="14.4" x14ac:dyDescent="0.3">
      <c r="A198" s="56"/>
      <c r="B198" s="56"/>
      <c r="C198" s="56"/>
      <c r="D198" s="56"/>
      <c r="E198" s="56"/>
      <c r="F198" s="56"/>
      <c r="G198" s="56"/>
      <c r="H198" s="56"/>
      <c r="I198" s="110" t="s">
        <v>174</v>
      </c>
      <c r="J198" s="110"/>
      <c r="K198" s="110"/>
      <c r="L198" s="110"/>
      <c r="M198" s="110"/>
      <c r="N198" s="110"/>
      <c r="O198" s="110"/>
      <c r="P198" s="110"/>
      <c r="Q198" s="110"/>
      <c r="R198" s="110"/>
    </row>
    <row r="199" spans="1:18" ht="14.4" x14ac:dyDescent="0.3">
      <c r="A199" s="56"/>
      <c r="B199" s="56"/>
      <c r="C199" s="56"/>
      <c r="D199" s="56"/>
      <c r="E199" s="56"/>
      <c r="F199" s="56"/>
      <c r="G199" s="56"/>
      <c r="H199" s="56"/>
      <c r="I199" s="111" t="s">
        <v>171</v>
      </c>
      <c r="J199" s="111"/>
      <c r="K199" s="111"/>
      <c r="L199" s="111"/>
      <c r="M199" s="111"/>
      <c r="N199" s="111"/>
      <c r="O199" s="111"/>
      <c r="P199" s="111"/>
      <c r="Q199" s="111"/>
      <c r="R199" s="111"/>
    </row>
    <row r="200" spans="1:18" ht="14.4" x14ac:dyDescent="0.3">
      <c r="A200" s="56"/>
      <c r="B200" s="56"/>
      <c r="C200" s="56"/>
      <c r="D200" s="56"/>
      <c r="E200" s="56"/>
      <c r="F200" s="56"/>
      <c r="G200" s="56"/>
      <c r="H200" s="56"/>
      <c r="I200" s="111"/>
      <c r="J200" s="111"/>
      <c r="K200" s="111"/>
      <c r="L200" s="111"/>
      <c r="M200" s="111"/>
      <c r="N200" s="111"/>
      <c r="O200" s="111"/>
      <c r="P200" s="111"/>
      <c r="Q200" s="111"/>
      <c r="R200" s="111"/>
    </row>
    <row r="201" spans="1:18" ht="14.4" x14ac:dyDescent="0.3">
      <c r="A201" s="56"/>
      <c r="B201" s="56"/>
      <c r="C201" s="56"/>
      <c r="D201" s="56"/>
      <c r="E201" s="56"/>
      <c r="F201" s="56"/>
      <c r="G201" s="56"/>
      <c r="H201" s="56"/>
      <c r="I201" s="56"/>
      <c r="J201" s="56"/>
      <c r="K201" s="56"/>
      <c r="L201" s="56"/>
      <c r="M201" s="56"/>
      <c r="N201" s="56"/>
      <c r="O201" s="56"/>
      <c r="P201" s="56"/>
      <c r="Q201" s="56"/>
      <c r="R201" s="56"/>
    </row>
    <row r="202" spans="1:18" ht="14.4" hidden="1" x14ac:dyDescent="0.3">
      <c r="A202" s="56"/>
      <c r="B202" s="56"/>
      <c r="C202" s="56"/>
      <c r="D202" s="56"/>
      <c r="E202" s="56"/>
      <c r="F202" s="56"/>
      <c r="G202" s="56"/>
      <c r="H202" s="56"/>
      <c r="I202" s="56"/>
      <c r="J202" s="56"/>
      <c r="K202" s="56"/>
      <c r="L202" s="56"/>
      <c r="M202" s="56"/>
      <c r="N202" s="56"/>
      <c r="O202" s="56"/>
      <c r="P202" s="56"/>
      <c r="Q202" s="56"/>
      <c r="R202" s="56"/>
    </row>
    <row r="203" spans="1:18" ht="14.4" hidden="1" x14ac:dyDescent="0.3">
      <c r="A203" s="56"/>
      <c r="B203" s="56"/>
      <c r="C203" s="56"/>
      <c r="D203" s="56"/>
      <c r="E203" s="56"/>
      <c r="F203" s="56"/>
      <c r="G203" s="56"/>
      <c r="H203" s="56"/>
      <c r="I203" s="56"/>
      <c r="J203" s="56"/>
      <c r="K203" s="56"/>
      <c r="L203" s="56"/>
      <c r="M203" s="56"/>
      <c r="N203" s="56"/>
      <c r="O203" s="56"/>
      <c r="P203" s="56"/>
      <c r="Q203" s="56"/>
      <c r="R203" s="56"/>
    </row>
    <row r="204" spans="1:18" ht="14.4" hidden="1" x14ac:dyDescent="0.3">
      <c r="A204" s="112"/>
      <c r="B204" s="112"/>
      <c r="C204" s="112"/>
      <c r="D204" s="112"/>
      <c r="E204" s="112"/>
      <c r="F204" s="112"/>
      <c r="G204" s="112"/>
      <c r="H204" s="112"/>
      <c r="I204" s="112"/>
      <c r="J204" s="112"/>
      <c r="K204" s="112"/>
      <c r="L204" s="112"/>
      <c r="M204" s="112"/>
      <c r="N204" s="112"/>
      <c r="O204" s="112"/>
      <c r="P204" s="112"/>
      <c r="Q204" s="112"/>
      <c r="R204" s="112"/>
    </row>
    <row r="205" spans="1:18" ht="14.4" hidden="1" x14ac:dyDescent="0.3">
      <c r="A205" s="112"/>
      <c r="B205" s="112"/>
      <c r="C205" s="112"/>
      <c r="D205" s="112"/>
      <c r="E205" s="112"/>
      <c r="F205" s="112"/>
      <c r="G205" s="112"/>
      <c r="H205" s="112"/>
      <c r="I205" s="112"/>
      <c r="J205" s="112"/>
      <c r="K205" s="112"/>
      <c r="L205" s="112"/>
      <c r="M205" s="112"/>
      <c r="N205" s="112"/>
      <c r="O205" s="112"/>
      <c r="P205" s="112"/>
      <c r="Q205" s="112"/>
      <c r="R205" s="112"/>
    </row>
    <row r="206" spans="1:18" ht="14.4" hidden="1" x14ac:dyDescent="0.3">
      <c r="A206" s="56"/>
      <c r="B206" s="56"/>
      <c r="C206" s="56"/>
      <c r="D206" s="56"/>
      <c r="E206" s="56"/>
      <c r="F206" s="56"/>
      <c r="G206" s="56"/>
      <c r="H206" s="56"/>
      <c r="I206" s="56"/>
      <c r="J206" s="56"/>
      <c r="K206" s="56"/>
      <c r="L206" s="56"/>
      <c r="M206" s="56"/>
      <c r="N206" s="56"/>
      <c r="O206" s="56"/>
      <c r="P206" s="56"/>
      <c r="Q206" s="56"/>
      <c r="R206" s="56"/>
    </row>
    <row r="207" spans="1:18" ht="14.4" hidden="1" x14ac:dyDescent="0.3">
      <c r="A207" s="56"/>
      <c r="B207" s="56"/>
      <c r="C207" s="56"/>
      <c r="D207" s="56"/>
      <c r="E207" s="56"/>
      <c r="F207" s="56"/>
      <c r="G207" s="56"/>
      <c r="H207" s="56"/>
      <c r="I207" s="56"/>
      <c r="J207" s="56"/>
      <c r="K207" s="56"/>
      <c r="L207" s="56"/>
      <c r="M207" s="56"/>
      <c r="N207" s="56"/>
      <c r="O207" s="56"/>
      <c r="P207" s="56"/>
      <c r="Q207" s="56"/>
      <c r="R207" s="56"/>
    </row>
    <row r="208" spans="1:18" ht="14.4" hidden="1" x14ac:dyDescent="0.3">
      <c r="A208" s="110"/>
      <c r="B208" s="110"/>
      <c r="C208" s="110"/>
      <c r="D208" s="110"/>
      <c r="E208" s="110"/>
      <c r="F208" s="110"/>
      <c r="G208" s="110"/>
      <c r="H208" s="110"/>
      <c r="I208" s="110"/>
      <c r="J208" s="110"/>
      <c r="K208" s="110"/>
      <c r="L208" s="110"/>
      <c r="M208" s="110"/>
      <c r="N208" s="110"/>
      <c r="O208" s="110"/>
      <c r="P208" s="110"/>
      <c r="Q208" s="110"/>
      <c r="R208" s="110"/>
    </row>
    <row r="209" spans="1:18" ht="14.4" hidden="1" x14ac:dyDescent="0.3">
      <c r="A209" s="110"/>
      <c r="B209" s="110"/>
      <c r="C209" s="110"/>
      <c r="D209" s="110"/>
      <c r="E209" s="110"/>
      <c r="F209" s="110"/>
      <c r="G209" s="110"/>
      <c r="H209" s="110"/>
      <c r="I209" s="110"/>
      <c r="J209" s="110"/>
      <c r="K209" s="110"/>
      <c r="L209" s="110"/>
      <c r="M209" s="110"/>
      <c r="N209" s="110"/>
      <c r="O209" s="110"/>
      <c r="P209" s="110"/>
      <c r="Q209" s="110"/>
      <c r="R209" s="110"/>
    </row>
    <row r="210" spans="1:18" ht="14.4" hidden="1" x14ac:dyDescent="0.3">
      <c r="A210" s="110"/>
      <c r="B210" s="110"/>
      <c r="C210" s="110"/>
      <c r="D210" s="110"/>
      <c r="E210" s="110"/>
      <c r="F210" s="110"/>
      <c r="G210" s="110"/>
      <c r="H210" s="110"/>
      <c r="I210" s="110"/>
      <c r="J210" s="110"/>
      <c r="K210" s="110"/>
      <c r="L210" s="110"/>
      <c r="M210" s="110"/>
      <c r="N210" s="110"/>
      <c r="O210" s="110"/>
      <c r="P210" s="110"/>
      <c r="Q210" s="110"/>
      <c r="R210" s="110"/>
    </row>
    <row r="211" spans="1:18" ht="14.4" hidden="1" x14ac:dyDescent="0.3">
      <c r="A211" s="56"/>
      <c r="B211" s="56"/>
      <c r="C211" s="56"/>
      <c r="D211" s="56"/>
      <c r="E211" s="56"/>
      <c r="F211" s="56"/>
      <c r="G211" s="56"/>
      <c r="H211" s="56"/>
      <c r="I211" s="56"/>
      <c r="J211" s="56"/>
      <c r="K211" s="56"/>
      <c r="L211" s="56"/>
      <c r="M211" s="56"/>
      <c r="N211" s="56"/>
      <c r="O211" s="56"/>
      <c r="P211" s="56"/>
      <c r="Q211" s="56"/>
      <c r="R211" s="56"/>
    </row>
    <row r="212" spans="1:18" ht="14.4" hidden="1" x14ac:dyDescent="0.3"/>
    <row r="213" spans="1:18" ht="14.4" hidden="1" x14ac:dyDescent="0.3"/>
    <row r="214" spans="1:18" ht="14.4" hidden="1" x14ac:dyDescent="0.3"/>
    <row r="215" spans="1:18" ht="14.4" x14ac:dyDescent="0.3"/>
    <row r="216" spans="1:18" ht="14.4" x14ac:dyDescent="0.3"/>
    <row r="217" spans="1:18" ht="14.4" x14ac:dyDescent="0.3"/>
    <row r="218" spans="1:18" ht="14.4" x14ac:dyDescent="0.3"/>
    <row r="219" spans="1:18" ht="15" customHeight="1" x14ac:dyDescent="0.3"/>
    <row r="220" spans="1:18" ht="15" customHeight="1" x14ac:dyDescent="0.3"/>
    <row r="221" spans="1:18" ht="15" customHeight="1" x14ac:dyDescent="0.3"/>
    <row r="222" spans="1:18" ht="15" customHeight="1" x14ac:dyDescent="0.3"/>
    <row r="223" spans="1:18" ht="15" customHeight="1" x14ac:dyDescent="0.3"/>
    <row r="224" spans="1:18" ht="15" customHeight="1" x14ac:dyDescent="0.3"/>
    <row r="225" ht="15" customHeight="1" x14ac:dyDescent="0.3"/>
    <row r="226" ht="15" customHeight="1" x14ac:dyDescent="0.3"/>
    <row r="227" ht="15" customHeight="1" x14ac:dyDescent="0.3"/>
    <row r="228" ht="15" customHeight="1" x14ac:dyDescent="0.3"/>
    <row r="229" ht="15" customHeight="1" x14ac:dyDescent="0.3"/>
    <row r="230" ht="15" customHeight="1" x14ac:dyDescent="0.3"/>
    <row r="231" ht="15" customHeight="1" x14ac:dyDescent="0.3"/>
    <row r="232" ht="15" customHeight="1" x14ac:dyDescent="0.3"/>
    <row r="233" ht="15" customHeight="1" x14ac:dyDescent="0.3"/>
    <row r="234" ht="15" customHeight="1" x14ac:dyDescent="0.3"/>
    <row r="235" ht="15" customHeight="1" x14ac:dyDescent="0.3"/>
    <row r="236" ht="15" customHeight="1" x14ac:dyDescent="0.3"/>
    <row r="237" ht="15" customHeight="1" x14ac:dyDescent="0.3"/>
    <row r="238" ht="15" customHeight="1" x14ac:dyDescent="0.3"/>
    <row r="239" ht="15" customHeight="1" x14ac:dyDescent="0.3"/>
    <row r="240" ht="15" customHeight="1" x14ac:dyDescent="0.3"/>
    <row r="241" ht="15" customHeight="1" x14ac:dyDescent="0.3"/>
    <row r="242" ht="15" customHeight="1" x14ac:dyDescent="0.3"/>
    <row r="243" ht="15" customHeight="1" x14ac:dyDescent="0.3"/>
    <row r="244" ht="15" customHeight="1" x14ac:dyDescent="0.3"/>
    <row r="245" ht="15" customHeight="1" x14ac:dyDescent="0.3"/>
    <row r="246" ht="15" customHeight="1" x14ac:dyDescent="0.3"/>
    <row r="247" ht="15" customHeight="1" x14ac:dyDescent="0.3"/>
    <row r="248" ht="15" customHeight="1" x14ac:dyDescent="0.3"/>
    <row r="249" ht="15" customHeight="1" x14ac:dyDescent="0.3"/>
    <row r="250" ht="15" customHeight="1" x14ac:dyDescent="0.3"/>
    <row r="251" ht="15" customHeight="1" x14ac:dyDescent="0.3"/>
    <row r="252" ht="15" customHeight="1" x14ac:dyDescent="0.3"/>
    <row r="253" ht="15" customHeight="1" x14ac:dyDescent="0.3"/>
    <row r="254" ht="15" customHeight="1" x14ac:dyDescent="0.3"/>
    <row r="255" ht="15" customHeight="1" x14ac:dyDescent="0.3"/>
    <row r="256" ht="15" customHeight="1" x14ac:dyDescent="0.3"/>
    <row r="257" ht="15" customHeight="1" x14ac:dyDescent="0.3"/>
    <row r="258" ht="15" customHeight="1" x14ac:dyDescent="0.3"/>
    <row r="259" ht="15" customHeight="1" x14ac:dyDescent="0.3"/>
    <row r="260" ht="15" customHeight="1" x14ac:dyDescent="0.3"/>
  </sheetData>
  <mergeCells count="398">
    <mergeCell ref="Q37:R37"/>
    <mergeCell ref="A40:N40"/>
    <mergeCell ref="O40:R40"/>
    <mergeCell ref="A43:N43"/>
    <mergeCell ref="O43:P43"/>
    <mergeCell ref="B24:R24"/>
    <mergeCell ref="B25:R27"/>
    <mergeCell ref="B31:N31"/>
    <mergeCell ref="O31:P31"/>
    <mergeCell ref="A29:N29"/>
    <mergeCell ref="O29:P29"/>
    <mergeCell ref="Q29:R29"/>
    <mergeCell ref="B30:N30"/>
    <mergeCell ref="O30:P30"/>
    <mergeCell ref="Q30:R30"/>
    <mergeCell ref="Q43:R43"/>
    <mergeCell ref="B38:N38"/>
    <mergeCell ref="O38:P38"/>
    <mergeCell ref="Q38:R38"/>
    <mergeCell ref="A2:R5"/>
    <mergeCell ref="A7:B7"/>
    <mergeCell ref="C7:R7"/>
    <mergeCell ref="A8:B8"/>
    <mergeCell ref="C8:R8"/>
    <mergeCell ref="A9:B9"/>
    <mergeCell ref="C9:R9"/>
    <mergeCell ref="A10:B10"/>
    <mergeCell ref="C10:R10"/>
    <mergeCell ref="B44:N44"/>
    <mergeCell ref="O44:P44"/>
    <mergeCell ref="Q44:R44"/>
    <mergeCell ref="B39:N39"/>
    <mergeCell ref="O39:P39"/>
    <mergeCell ref="Q39:R39"/>
    <mergeCell ref="A12:R13"/>
    <mergeCell ref="A14:A15"/>
    <mergeCell ref="B14:R15"/>
    <mergeCell ref="B16:R17"/>
    <mergeCell ref="A33:N33"/>
    <mergeCell ref="O33:R33"/>
    <mergeCell ref="A36:N36"/>
    <mergeCell ref="O36:P36"/>
    <mergeCell ref="Q36:R36"/>
    <mergeCell ref="Q31:R31"/>
    <mergeCell ref="B32:N32"/>
    <mergeCell ref="O32:P32"/>
    <mergeCell ref="Q32:R32"/>
    <mergeCell ref="B18:R19"/>
    <mergeCell ref="B20:R21"/>
    <mergeCell ref="B22:R23"/>
    <mergeCell ref="B37:N37"/>
    <mergeCell ref="O37:P37"/>
    <mergeCell ref="A45:N45"/>
    <mergeCell ref="O45:R45"/>
    <mergeCell ref="A48:N48"/>
    <mergeCell ref="O48:P48"/>
    <mergeCell ref="Q48:R48"/>
    <mergeCell ref="B49:N49"/>
    <mergeCell ref="O49:P49"/>
    <mergeCell ref="Q49:R49"/>
    <mergeCell ref="B52:N52"/>
    <mergeCell ref="O52:P52"/>
    <mergeCell ref="Q52:R52"/>
    <mergeCell ref="B50:N50"/>
    <mergeCell ref="O50:P50"/>
    <mergeCell ref="Q50:R50"/>
    <mergeCell ref="B51:N51"/>
    <mergeCell ref="O51:P51"/>
    <mergeCell ref="Q51:R51"/>
    <mergeCell ref="B67:N67"/>
    <mergeCell ref="O67:P67"/>
    <mergeCell ref="Q67:R67"/>
    <mergeCell ref="B68:N68"/>
    <mergeCell ref="O68:P68"/>
    <mergeCell ref="Q68:R68"/>
    <mergeCell ref="A63:N63"/>
    <mergeCell ref="O63:R63"/>
    <mergeCell ref="A66:N66"/>
    <mergeCell ref="O66:P66"/>
    <mergeCell ref="Q66:R66"/>
    <mergeCell ref="B74:N74"/>
    <mergeCell ref="O74:P74"/>
    <mergeCell ref="Q74:R74"/>
    <mergeCell ref="A70:N70"/>
    <mergeCell ref="O70:R70"/>
    <mergeCell ref="A73:N73"/>
    <mergeCell ref="O73:P73"/>
    <mergeCell ref="Q73:R73"/>
    <mergeCell ref="B69:N69"/>
    <mergeCell ref="O69:P69"/>
    <mergeCell ref="Q69:R69"/>
    <mergeCell ref="B77:N77"/>
    <mergeCell ref="O77:P77"/>
    <mergeCell ref="Q77:R77"/>
    <mergeCell ref="B76:N76"/>
    <mergeCell ref="O76:P76"/>
    <mergeCell ref="Q76:R76"/>
    <mergeCell ref="B75:N75"/>
    <mergeCell ref="O75:P75"/>
    <mergeCell ref="Q75:R75"/>
    <mergeCell ref="B80:N80"/>
    <mergeCell ref="O80:P80"/>
    <mergeCell ref="Q80:R80"/>
    <mergeCell ref="B78:N78"/>
    <mergeCell ref="O78:P78"/>
    <mergeCell ref="Q78:R78"/>
    <mergeCell ref="B79:N79"/>
    <mergeCell ref="O79:P79"/>
    <mergeCell ref="Q79:R79"/>
    <mergeCell ref="A83:N83"/>
    <mergeCell ref="O83:R83"/>
    <mergeCell ref="A86:N86"/>
    <mergeCell ref="O86:P86"/>
    <mergeCell ref="Q86:R86"/>
    <mergeCell ref="B81:N81"/>
    <mergeCell ref="O81:P81"/>
    <mergeCell ref="Q81:R81"/>
    <mergeCell ref="B82:N82"/>
    <mergeCell ref="O82:P82"/>
    <mergeCell ref="Q82:R82"/>
    <mergeCell ref="B89:N89"/>
    <mergeCell ref="O89:P89"/>
    <mergeCell ref="Q89:R89"/>
    <mergeCell ref="B90:N90"/>
    <mergeCell ref="O90:P90"/>
    <mergeCell ref="Q90:R90"/>
    <mergeCell ref="B87:N87"/>
    <mergeCell ref="O87:P87"/>
    <mergeCell ref="Q87:R87"/>
    <mergeCell ref="B88:N88"/>
    <mergeCell ref="O88:P88"/>
    <mergeCell ref="Q88:R88"/>
    <mergeCell ref="B93:N93"/>
    <mergeCell ref="O93:P93"/>
    <mergeCell ref="Q93:R93"/>
    <mergeCell ref="B94:N94"/>
    <mergeCell ref="O94:P94"/>
    <mergeCell ref="Q94:R94"/>
    <mergeCell ref="B91:N91"/>
    <mergeCell ref="O91:P91"/>
    <mergeCell ref="Q91:R91"/>
    <mergeCell ref="B92:N92"/>
    <mergeCell ref="O92:P92"/>
    <mergeCell ref="Q92:R92"/>
    <mergeCell ref="B95:N95"/>
    <mergeCell ref="O95:P95"/>
    <mergeCell ref="Q95:R95"/>
    <mergeCell ref="B96:N96"/>
    <mergeCell ref="O96:P96"/>
    <mergeCell ref="Q96:R96"/>
    <mergeCell ref="A97:N97"/>
    <mergeCell ref="O97:R97"/>
    <mergeCell ref="A100:N100"/>
    <mergeCell ref="O100:P100"/>
    <mergeCell ref="Q100:R100"/>
    <mergeCell ref="B110:N110"/>
    <mergeCell ref="O110:P110"/>
    <mergeCell ref="Q110:R110"/>
    <mergeCell ref="B101:N101"/>
    <mergeCell ref="O101:P101"/>
    <mergeCell ref="Q101:R101"/>
    <mergeCell ref="A106:N106"/>
    <mergeCell ref="O106:R106"/>
    <mergeCell ref="A109:N109"/>
    <mergeCell ref="O109:P109"/>
    <mergeCell ref="Q109:R109"/>
    <mergeCell ref="B103:N103"/>
    <mergeCell ref="O103:P103"/>
    <mergeCell ref="Q103:R103"/>
    <mergeCell ref="B105:N105"/>
    <mergeCell ref="O105:P105"/>
    <mergeCell ref="Q105:R105"/>
    <mergeCell ref="B104:N104"/>
    <mergeCell ref="O104:P104"/>
    <mergeCell ref="Q104:R104"/>
    <mergeCell ref="B102:N102"/>
    <mergeCell ref="O102:P102"/>
    <mergeCell ref="Q102:R102"/>
    <mergeCell ref="B116:N116"/>
    <mergeCell ref="O116:P116"/>
    <mergeCell ref="Q116:R116"/>
    <mergeCell ref="B111:N111"/>
    <mergeCell ref="O111:P111"/>
    <mergeCell ref="Q111:R111"/>
    <mergeCell ref="B112:N112"/>
    <mergeCell ref="O112:P112"/>
    <mergeCell ref="Q112:R112"/>
    <mergeCell ref="B115:N115"/>
    <mergeCell ref="O115:P115"/>
    <mergeCell ref="Q115:R115"/>
    <mergeCell ref="B114:N114"/>
    <mergeCell ref="O114:P114"/>
    <mergeCell ref="Q114:R114"/>
    <mergeCell ref="B113:N113"/>
    <mergeCell ref="O113:P113"/>
    <mergeCell ref="Q113:R113"/>
    <mergeCell ref="B118:N118"/>
    <mergeCell ref="O118:P118"/>
    <mergeCell ref="Q118:R118"/>
    <mergeCell ref="B125:N125"/>
    <mergeCell ref="O125:P125"/>
    <mergeCell ref="Q125:R125"/>
    <mergeCell ref="B117:N117"/>
    <mergeCell ref="O117:P117"/>
    <mergeCell ref="Q117:R117"/>
    <mergeCell ref="B123:N123"/>
    <mergeCell ref="O123:P123"/>
    <mergeCell ref="Q123:R123"/>
    <mergeCell ref="B124:N124"/>
    <mergeCell ref="O124:P124"/>
    <mergeCell ref="Q124:R124"/>
    <mergeCell ref="A119:N119"/>
    <mergeCell ref="O119:R119"/>
    <mergeCell ref="A122:N122"/>
    <mergeCell ref="O122:P122"/>
    <mergeCell ref="Q122:R122"/>
    <mergeCell ref="B129:N129"/>
    <mergeCell ref="O129:P129"/>
    <mergeCell ref="Q129:R129"/>
    <mergeCell ref="B130:N130"/>
    <mergeCell ref="O130:P130"/>
    <mergeCell ref="Q130:R130"/>
    <mergeCell ref="A126:N126"/>
    <mergeCell ref="O126:R126"/>
    <mergeCell ref="A128:N128"/>
    <mergeCell ref="O128:P128"/>
    <mergeCell ref="Q128:R128"/>
    <mergeCell ref="B137:N137"/>
    <mergeCell ref="O137:P137"/>
    <mergeCell ref="Q137:R137"/>
    <mergeCell ref="B131:N131"/>
    <mergeCell ref="O131:P131"/>
    <mergeCell ref="Q131:R131"/>
    <mergeCell ref="A132:N132"/>
    <mergeCell ref="O132:R132"/>
    <mergeCell ref="A135:N135"/>
    <mergeCell ref="O135:P135"/>
    <mergeCell ref="Q135:R135"/>
    <mergeCell ref="A151:N151"/>
    <mergeCell ref="O151:R151"/>
    <mergeCell ref="A154:N154"/>
    <mergeCell ref="O154:P154"/>
    <mergeCell ref="Q154:R154"/>
    <mergeCell ref="B155:N155"/>
    <mergeCell ref="O155:P155"/>
    <mergeCell ref="Q155:R155"/>
    <mergeCell ref="Q145:R145"/>
    <mergeCell ref="B148:N148"/>
    <mergeCell ref="O148:P148"/>
    <mergeCell ref="Q148:R148"/>
    <mergeCell ref="B150:N150"/>
    <mergeCell ref="O150:P150"/>
    <mergeCell ref="Q150:R150"/>
    <mergeCell ref="B146:N146"/>
    <mergeCell ref="O146:P146"/>
    <mergeCell ref="Q146:R146"/>
    <mergeCell ref="Q157:R157"/>
    <mergeCell ref="A164:R164"/>
    <mergeCell ref="A166:R166"/>
    <mergeCell ref="A168:R168"/>
    <mergeCell ref="A167:R167"/>
    <mergeCell ref="A169:L169"/>
    <mergeCell ref="M169:N169"/>
    <mergeCell ref="O169:P169"/>
    <mergeCell ref="Q169:R169"/>
    <mergeCell ref="B158:N158"/>
    <mergeCell ref="O158:R158"/>
    <mergeCell ref="A160:XFD160"/>
    <mergeCell ref="A161:R161"/>
    <mergeCell ref="A162:R162"/>
    <mergeCell ref="A163:R163"/>
    <mergeCell ref="I191:R193"/>
    <mergeCell ref="O183:P183"/>
    <mergeCell ref="Q183:R183"/>
    <mergeCell ref="I198:R198"/>
    <mergeCell ref="I199:R200"/>
    <mergeCell ref="A204:R205"/>
    <mergeCell ref="A208:R210"/>
    <mergeCell ref="A186:L186"/>
    <mergeCell ref="M186:R186"/>
    <mergeCell ref="A187:L187"/>
    <mergeCell ref="M187:R187"/>
    <mergeCell ref="A188:L188"/>
    <mergeCell ref="M188:R188"/>
    <mergeCell ref="A185:L185"/>
    <mergeCell ref="M185:R185"/>
    <mergeCell ref="A184:L184"/>
    <mergeCell ref="M184:N184"/>
    <mergeCell ref="O184:P184"/>
    <mergeCell ref="Q184:R184"/>
    <mergeCell ref="A145:N145"/>
    <mergeCell ref="O145:P145"/>
    <mergeCell ref="A172:L172"/>
    <mergeCell ref="M172:N172"/>
    <mergeCell ref="O172:P172"/>
    <mergeCell ref="Q172:R172"/>
    <mergeCell ref="A173:L173"/>
    <mergeCell ref="M173:N173"/>
    <mergeCell ref="O173:P173"/>
    <mergeCell ref="A165:R165"/>
    <mergeCell ref="Q173:R173"/>
    <mergeCell ref="A171:L171"/>
    <mergeCell ref="M171:N171"/>
    <mergeCell ref="O171:P171"/>
    <mergeCell ref="Q171:R171"/>
    <mergeCell ref="A170:L170"/>
    <mergeCell ref="M170:N170"/>
    <mergeCell ref="O170:P170"/>
    <mergeCell ref="Q170:R170"/>
    <mergeCell ref="B156:N156"/>
    <mergeCell ref="O156:P156"/>
    <mergeCell ref="Q156:R156"/>
    <mergeCell ref="B157:N157"/>
    <mergeCell ref="O157:P157"/>
    <mergeCell ref="O179:P179"/>
    <mergeCell ref="A176:L176"/>
    <mergeCell ref="M176:N176"/>
    <mergeCell ref="A180:L180"/>
    <mergeCell ref="M180:N180"/>
    <mergeCell ref="O180:P180"/>
    <mergeCell ref="Q180:R180"/>
    <mergeCell ref="A181:L181"/>
    <mergeCell ref="M181:N181"/>
    <mergeCell ref="O181:P181"/>
    <mergeCell ref="Q181:R181"/>
    <mergeCell ref="O176:P176"/>
    <mergeCell ref="Q176:R176"/>
    <mergeCell ref="A177:L177"/>
    <mergeCell ref="M177:N177"/>
    <mergeCell ref="O177:P177"/>
    <mergeCell ref="Q177:R177"/>
    <mergeCell ref="B136:N136"/>
    <mergeCell ref="O136:P136"/>
    <mergeCell ref="Q136:R136"/>
    <mergeCell ref="A182:L182"/>
    <mergeCell ref="M182:N182"/>
    <mergeCell ref="O182:P182"/>
    <mergeCell ref="Q182:R182"/>
    <mergeCell ref="A183:L183"/>
    <mergeCell ref="M183:N183"/>
    <mergeCell ref="Q179:R179"/>
    <mergeCell ref="A174:L174"/>
    <mergeCell ref="M174:N174"/>
    <mergeCell ref="O174:P174"/>
    <mergeCell ref="Q174:R174"/>
    <mergeCell ref="A175:L175"/>
    <mergeCell ref="M175:N175"/>
    <mergeCell ref="O175:P175"/>
    <mergeCell ref="Q175:R175"/>
    <mergeCell ref="A178:L178"/>
    <mergeCell ref="M178:N178"/>
    <mergeCell ref="O178:P178"/>
    <mergeCell ref="Q178:R178"/>
    <mergeCell ref="A179:L179"/>
    <mergeCell ref="M179:N179"/>
    <mergeCell ref="Q141:R141"/>
    <mergeCell ref="B140:N140"/>
    <mergeCell ref="O140:P140"/>
    <mergeCell ref="Q140:R140"/>
    <mergeCell ref="B138:N138"/>
    <mergeCell ref="O138:P138"/>
    <mergeCell ref="Q138:R138"/>
    <mergeCell ref="B139:N139"/>
    <mergeCell ref="O139:P139"/>
    <mergeCell ref="Q139:R139"/>
    <mergeCell ref="B54:N54"/>
    <mergeCell ref="O54:P54"/>
    <mergeCell ref="Q54:R54"/>
    <mergeCell ref="B55:N55"/>
    <mergeCell ref="O55:P55"/>
    <mergeCell ref="Q55:R55"/>
    <mergeCell ref="B53:N53"/>
    <mergeCell ref="O53:P53"/>
    <mergeCell ref="Q53:R53"/>
    <mergeCell ref="A56:N56"/>
    <mergeCell ref="O56:R56"/>
    <mergeCell ref="A59:N59"/>
    <mergeCell ref="O59:P59"/>
    <mergeCell ref="Q59:R59"/>
    <mergeCell ref="B147:N147"/>
    <mergeCell ref="O147:P147"/>
    <mergeCell ref="Q147:R147"/>
    <mergeCell ref="B149:N149"/>
    <mergeCell ref="O149:P149"/>
    <mergeCell ref="Q149:R149"/>
    <mergeCell ref="B62:N62"/>
    <mergeCell ref="O62:P62"/>
    <mergeCell ref="Q62:R62"/>
    <mergeCell ref="B60:N60"/>
    <mergeCell ref="O60:P60"/>
    <mergeCell ref="Q60:R60"/>
    <mergeCell ref="B61:N61"/>
    <mergeCell ref="O61:P61"/>
    <mergeCell ref="Q61:R61"/>
    <mergeCell ref="A142:N142"/>
    <mergeCell ref="O142:R142"/>
    <mergeCell ref="B141:N141"/>
    <mergeCell ref="O141:P141"/>
  </mergeCells>
  <pageMargins left="0.7" right="0.7" top="0.75" bottom="0.75" header="0.3" footer="0.3"/>
  <pageSetup paperSize="9" scale="105" orientation="portrait" horizontalDpi="4294967295" verticalDpi="4294967295" r:id="rId1"/>
  <headerFooter differentFirst="1">
    <oddFooter>&amp;C&amp;"Arial,Normal"&amp;9____________________________________________________________________
Secretaria Geral - comandogeral@bombeiros.go.gov.br
Avenida Anhanguera, 7364, Setor Aeroviário, Goiânia - GO, CEP 74435-300
Telefone 3201-2000, fax 3201-2005</oddFooter>
    <firstHeader>&amp;L&amp;G&amp;C&amp;"Arial,Normal"&amp;10SECRETARIA DE SEGURANÇA PÚBLICA E ADM. PENITENCIÁRIA
CORPO DE BOMBEIROS MILITAR
COMANDO GERAL&amp;R&amp;G</firstHeader>
    <firstFooter>&amp;C&amp;"Arial,Normal"&amp;10____________________________________________________________________
Secretaria Geral - comandogeral@bombeiros.go.gov.br
Avenida Anhanguera, 7364, Setor Aeroviário, Goiânia - GO, CEP 74435-300
Telefone 3201-2000, fax 3201-2005</firstFooter>
  </headerFooter>
  <drawing r:id="rId2"/>
  <legacyDrawingHF r:id="rId3"/>
  <extLst>
    <ext xmlns:x14="http://schemas.microsoft.com/office/spreadsheetml/2009/9/main" uri="{CCE6A557-97BC-4b89-ADB6-D9C93CAAB3DF}">
      <x14:dataValidations xmlns:xm="http://schemas.microsoft.com/office/excel/2006/main" count="3">
        <x14:dataValidation type="list" errorStyle="warning" allowBlank="1" showInputMessage="1" showErrorMessage="1" error="Inserir &quot;S&quot; se cumpriu os requisitos; &quot;N&quot; se não cumpriu os requisitos; ou porcentagem em múltiplos de 10 caso tenha cumprido os itens proporcionamente. Ex: 10%, 20% ..._x000a_">
          <x14:formula1>
            <xm:f>Plan2!$A$1:$A$2</xm:f>
          </x14:formula1>
          <xm:sqref>O30:P30 O115:P115 O89:P89 O138:P138 O87:P87 O155:P157 O67:P67</xm:sqref>
        </x14:dataValidation>
        <x14:dataValidation type="list" errorStyle="warning" allowBlank="1" showInputMessage="1" showErrorMessage="1" error="Inserir &quot;S&quot; se cumpriu os requisitos; &quot;N&quot; se não cumpriu os requisitos; ou porcentagem em múltiplos de 10 caso tenha cumprido os itens proporcionamente. Ex: 10%, 20% ..._x000a_">
          <x14:formula1>
            <xm:f>Plan2!$A$1:$A$11</xm:f>
          </x14:formula1>
          <xm:sqref>O123:P125 O31:P32 O88:P88 O129:P131 O139:P141 O101:O105 P103 O68:P69 P105 O90:P96 P150 O116:P118 P101 O136:O137 P136 O37:O39 P37 P39 O60:O61 P60 O74:P82 O146:O150 P146 P148 O110:P112 O114:P114</xm:sqref>
        </x14:dataValidation>
        <x14:dataValidation type="list" allowBlank="1" showInputMessage="1" showErrorMessage="1">
          <x14:formula1>
            <xm:f>Plan2!$A$1:$A$11</xm:f>
          </x14:formula1>
          <xm:sqref>O44:P44 O49:P55 O62:P62 O113:P113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4"/>
  <dimension ref="A1:X70"/>
  <sheetViews>
    <sheetView zoomScale="80" zoomScaleNormal="80" workbookViewId="0">
      <selection activeCell="H24" sqref="H24"/>
    </sheetView>
  </sheetViews>
  <sheetFormatPr defaultColWidth="0" defaultRowHeight="25.8" zeroHeight="1" x14ac:dyDescent="0.3"/>
  <cols>
    <col min="1" max="7" width="9.109375" customWidth="1"/>
    <col min="8" max="8" width="12.5546875" customWidth="1"/>
    <col min="9" max="16" width="9.109375" style="52" customWidth="1"/>
    <col min="17" max="24" width="9.109375" customWidth="1"/>
    <col min="25" max="16384" width="9.109375" hidden="1"/>
  </cols>
  <sheetData>
    <row r="1" spans="1:24" ht="30" customHeight="1" x14ac:dyDescent="0.3">
      <c r="A1" s="178" t="s">
        <v>163</v>
      </c>
      <c r="B1" s="178"/>
      <c r="C1" s="178"/>
      <c r="D1" s="178"/>
      <c r="E1" s="178"/>
      <c r="F1" s="178"/>
      <c r="G1" s="178"/>
      <c r="H1" s="178"/>
      <c r="I1" s="178" t="s">
        <v>164</v>
      </c>
      <c r="J1" s="178"/>
      <c r="K1" s="178"/>
      <c r="L1" s="178"/>
      <c r="M1" s="178"/>
      <c r="N1" s="178"/>
      <c r="O1" s="178"/>
      <c r="P1" s="178"/>
      <c r="Q1" s="178"/>
      <c r="R1" s="178"/>
      <c r="S1" s="178"/>
      <c r="T1" s="178"/>
      <c r="U1" s="178"/>
      <c r="V1" s="178"/>
      <c r="W1" s="178"/>
      <c r="X1" s="178"/>
    </row>
    <row r="2" spans="1:24" ht="30" customHeight="1" x14ac:dyDescent="0.5">
      <c r="A2" s="185"/>
      <c r="B2" s="185"/>
      <c r="C2" s="185"/>
      <c r="D2" s="185"/>
      <c r="E2" s="185"/>
      <c r="F2" s="185"/>
      <c r="G2" s="185"/>
      <c r="H2" s="185"/>
      <c r="I2" s="178"/>
      <c r="J2" s="178"/>
      <c r="K2" s="178"/>
      <c r="L2" s="178"/>
      <c r="M2" s="178"/>
      <c r="N2" s="178"/>
      <c r="O2" s="178"/>
      <c r="P2" s="178"/>
      <c r="Q2" s="178"/>
      <c r="R2" s="178"/>
      <c r="S2" s="178"/>
      <c r="T2" s="178"/>
      <c r="U2" s="178"/>
      <c r="V2" s="178"/>
      <c r="W2" s="178"/>
      <c r="X2" s="178"/>
    </row>
    <row r="3" spans="1:24" ht="30" customHeight="1" x14ac:dyDescent="0.3">
      <c r="A3" s="187" t="s">
        <v>162</v>
      </c>
      <c r="B3" s="187"/>
      <c r="C3" s="187"/>
      <c r="D3" s="187"/>
      <c r="E3" s="187"/>
      <c r="F3" s="187"/>
      <c r="G3" s="187"/>
      <c r="H3" s="187"/>
      <c r="I3" s="178"/>
      <c r="J3" s="178"/>
      <c r="K3" s="178"/>
      <c r="L3" s="178"/>
      <c r="M3" s="178"/>
      <c r="N3" s="178"/>
      <c r="O3" s="178"/>
      <c r="P3" s="178"/>
      <c r="Q3" s="178"/>
      <c r="R3" s="178"/>
      <c r="S3" s="178"/>
      <c r="T3" s="178"/>
      <c r="U3" s="178"/>
      <c r="V3" s="178"/>
      <c r="W3" s="178"/>
      <c r="X3" s="178"/>
    </row>
    <row r="4" spans="1:24" ht="30" customHeight="1" x14ac:dyDescent="0.3">
      <c r="A4" s="45"/>
      <c r="B4" s="180" t="s">
        <v>166</v>
      </c>
      <c r="C4" s="180"/>
      <c r="D4" s="180"/>
      <c r="E4" s="180"/>
      <c r="F4" s="180"/>
      <c r="G4" s="180"/>
      <c r="H4" s="180"/>
      <c r="I4" s="178"/>
      <c r="J4" s="178"/>
      <c r="K4" s="178"/>
      <c r="L4" s="178"/>
      <c r="M4" s="178"/>
      <c r="N4" s="178"/>
      <c r="O4" s="178"/>
      <c r="P4" s="178"/>
      <c r="Q4" s="178"/>
      <c r="R4" s="178"/>
      <c r="S4" s="178"/>
      <c r="T4" s="178"/>
      <c r="U4" s="178"/>
      <c r="V4" s="178"/>
      <c r="W4" s="178"/>
      <c r="X4" s="178"/>
    </row>
    <row r="5" spans="1:24" ht="30" customHeight="1" x14ac:dyDescent="0.3">
      <c r="A5" s="46">
        <v>85</v>
      </c>
      <c r="B5" s="179" t="s">
        <v>167</v>
      </c>
      <c r="C5" s="179"/>
      <c r="D5" s="179"/>
      <c r="E5" s="179"/>
      <c r="F5" s="179"/>
      <c r="G5" s="179"/>
      <c r="H5" s="179"/>
      <c r="I5" s="178"/>
      <c r="J5" s="178"/>
      <c r="K5" s="178"/>
      <c r="L5" s="178"/>
      <c r="M5" s="178"/>
      <c r="N5" s="178"/>
      <c r="O5" s="178"/>
      <c r="P5" s="178"/>
      <c r="Q5" s="178"/>
      <c r="R5" s="178"/>
      <c r="S5" s="178"/>
      <c r="T5" s="178"/>
      <c r="U5" s="178"/>
      <c r="V5" s="178"/>
      <c r="W5" s="178"/>
      <c r="X5" s="178"/>
    </row>
    <row r="6" spans="1:24" ht="30" customHeight="1" x14ac:dyDescent="0.3">
      <c r="A6" s="49">
        <v>75</v>
      </c>
      <c r="B6" s="180" t="s">
        <v>168</v>
      </c>
      <c r="C6" s="180"/>
      <c r="D6" s="180"/>
      <c r="E6" s="180"/>
      <c r="F6" s="180"/>
      <c r="G6" s="180"/>
      <c r="H6" s="180"/>
      <c r="I6" s="178"/>
      <c r="J6" s="178"/>
      <c r="K6" s="178"/>
      <c r="L6" s="178"/>
      <c r="M6" s="178"/>
      <c r="N6" s="178"/>
      <c r="O6" s="178"/>
      <c r="P6" s="178"/>
      <c r="Q6" s="178"/>
      <c r="R6" s="178"/>
      <c r="S6" s="178"/>
      <c r="T6" s="178"/>
      <c r="U6" s="178"/>
      <c r="V6" s="178"/>
      <c r="W6" s="178"/>
      <c r="X6" s="178"/>
    </row>
    <row r="7" spans="1:24" ht="30" customHeight="1" x14ac:dyDescent="0.3">
      <c r="A7" s="47">
        <v>64</v>
      </c>
      <c r="B7" s="179" t="s">
        <v>169</v>
      </c>
      <c r="C7" s="179"/>
      <c r="D7" s="179"/>
      <c r="E7" s="179"/>
      <c r="F7" s="179"/>
      <c r="G7" s="179"/>
      <c r="H7" s="179"/>
      <c r="I7" s="178"/>
      <c r="J7" s="178"/>
      <c r="K7" s="178"/>
      <c r="L7" s="178"/>
      <c r="M7" s="178"/>
      <c r="N7" s="178"/>
      <c r="O7" s="178"/>
      <c r="P7" s="178"/>
      <c r="Q7" s="178"/>
      <c r="R7" s="178"/>
      <c r="S7" s="178"/>
      <c r="T7" s="178"/>
      <c r="U7" s="178"/>
      <c r="V7" s="178"/>
      <c r="W7" s="178"/>
      <c r="X7" s="178"/>
    </row>
    <row r="8" spans="1:24" ht="30" customHeight="1" x14ac:dyDescent="0.3">
      <c r="A8" s="48">
        <v>49</v>
      </c>
      <c r="B8" s="180" t="s">
        <v>170</v>
      </c>
      <c r="C8" s="180"/>
      <c r="D8" s="180"/>
      <c r="E8" s="180"/>
      <c r="F8" s="180"/>
      <c r="G8" s="180"/>
      <c r="H8" s="180"/>
      <c r="I8" s="178"/>
      <c r="J8" s="178"/>
      <c r="K8" s="178"/>
      <c r="L8" s="178"/>
      <c r="M8" s="178"/>
      <c r="N8" s="178"/>
      <c r="O8" s="178"/>
      <c r="P8" s="178"/>
      <c r="Q8" s="178"/>
      <c r="R8" s="178"/>
      <c r="S8" s="178"/>
      <c r="T8" s="178"/>
      <c r="U8" s="178"/>
      <c r="V8" s="178"/>
      <c r="W8" s="178"/>
      <c r="X8" s="178"/>
    </row>
    <row r="9" spans="1:24" ht="30" customHeight="1" x14ac:dyDescent="0.3">
      <c r="A9" s="186"/>
      <c r="B9" s="186"/>
      <c r="C9" s="186"/>
      <c r="D9" s="186"/>
      <c r="E9" s="186"/>
      <c r="F9" s="186"/>
      <c r="G9" s="186"/>
      <c r="H9" s="186"/>
      <c r="I9" s="178"/>
      <c r="J9" s="178"/>
      <c r="K9" s="178"/>
      <c r="L9" s="178"/>
      <c r="M9" s="178"/>
      <c r="N9" s="178"/>
      <c r="O9" s="178"/>
      <c r="P9" s="178"/>
      <c r="Q9" s="178"/>
      <c r="R9" s="178"/>
      <c r="S9" s="178"/>
      <c r="T9" s="178"/>
      <c r="U9" s="178"/>
      <c r="V9" s="178"/>
      <c r="W9" s="178"/>
      <c r="X9" s="178"/>
    </row>
    <row r="10" spans="1:24" ht="30" customHeight="1" x14ac:dyDescent="0.3">
      <c r="A10" s="181" t="s">
        <v>38</v>
      </c>
      <c r="B10" s="182"/>
      <c r="C10" s="182"/>
      <c r="D10" s="182"/>
      <c r="E10" s="182"/>
      <c r="F10" s="182"/>
      <c r="G10" s="182"/>
      <c r="H10" s="53">
        <f>Ficha!O33/3*100</f>
        <v>0</v>
      </c>
      <c r="I10" s="178"/>
      <c r="J10" s="178"/>
      <c r="K10" s="178"/>
      <c r="L10" s="178"/>
      <c r="M10" s="178"/>
      <c r="N10" s="178"/>
      <c r="O10" s="178"/>
      <c r="P10" s="178"/>
      <c r="Q10" s="178"/>
      <c r="R10" s="178"/>
      <c r="S10" s="178"/>
      <c r="T10" s="178"/>
      <c r="U10" s="178"/>
      <c r="V10" s="178"/>
      <c r="W10" s="178"/>
      <c r="X10" s="178"/>
    </row>
    <row r="11" spans="1:24" ht="30" customHeight="1" x14ac:dyDescent="0.3">
      <c r="A11" s="183" t="s">
        <v>39</v>
      </c>
      <c r="B11" s="184"/>
      <c r="C11" s="184"/>
      <c r="D11" s="184"/>
      <c r="E11" s="184"/>
      <c r="F11" s="184"/>
      <c r="G11" s="184"/>
      <c r="H11" s="53">
        <f>Ficha!O40/3*100</f>
        <v>0</v>
      </c>
      <c r="I11" s="178"/>
      <c r="J11" s="178"/>
      <c r="K11" s="178"/>
      <c r="L11" s="178"/>
      <c r="M11" s="178"/>
      <c r="N11" s="178"/>
      <c r="O11" s="178"/>
      <c r="P11" s="178"/>
      <c r="Q11" s="178"/>
      <c r="R11" s="178"/>
      <c r="S11" s="178"/>
      <c r="T11" s="178"/>
      <c r="U11" s="178"/>
      <c r="V11" s="178"/>
      <c r="W11" s="178"/>
      <c r="X11" s="178"/>
    </row>
    <row r="12" spans="1:24" ht="30" customHeight="1" x14ac:dyDescent="0.3">
      <c r="A12" s="181" t="s">
        <v>40</v>
      </c>
      <c r="B12" s="182"/>
      <c r="C12" s="182"/>
      <c r="D12" s="182"/>
      <c r="E12" s="182"/>
      <c r="F12" s="182"/>
      <c r="G12" s="182"/>
      <c r="H12" s="53">
        <f>Ficha!O45*100</f>
        <v>0</v>
      </c>
      <c r="I12" s="178"/>
      <c r="J12" s="178"/>
      <c r="K12" s="178"/>
      <c r="L12" s="178"/>
      <c r="M12" s="178"/>
      <c r="N12" s="178"/>
      <c r="O12" s="178"/>
      <c r="P12" s="178"/>
      <c r="Q12" s="178"/>
      <c r="R12" s="178"/>
      <c r="S12" s="178"/>
      <c r="T12" s="178"/>
      <c r="U12" s="178"/>
      <c r="V12" s="178"/>
      <c r="W12" s="178"/>
      <c r="X12" s="178"/>
    </row>
    <row r="13" spans="1:24" ht="30" customHeight="1" x14ac:dyDescent="0.3">
      <c r="A13" s="183" t="s">
        <v>41</v>
      </c>
      <c r="B13" s="184"/>
      <c r="C13" s="184"/>
      <c r="D13" s="184"/>
      <c r="E13" s="184"/>
      <c r="F13" s="184"/>
      <c r="G13" s="184"/>
      <c r="H13" s="59">
        <f>Ficha!O56/7*100</f>
        <v>0</v>
      </c>
      <c r="I13" s="178"/>
      <c r="J13" s="178"/>
      <c r="K13" s="178"/>
      <c r="L13" s="178"/>
      <c r="M13" s="178"/>
      <c r="N13" s="178"/>
      <c r="O13" s="178"/>
      <c r="P13" s="178"/>
      <c r="Q13" s="178"/>
      <c r="R13" s="178"/>
      <c r="S13" s="178"/>
      <c r="T13" s="178"/>
      <c r="U13" s="178"/>
      <c r="V13" s="178"/>
      <c r="W13" s="178"/>
      <c r="X13" s="178"/>
    </row>
    <row r="14" spans="1:24" ht="30" customHeight="1" x14ac:dyDescent="0.3">
      <c r="A14" s="181" t="s">
        <v>42</v>
      </c>
      <c r="B14" s="182"/>
      <c r="C14" s="182"/>
      <c r="D14" s="182"/>
      <c r="E14" s="182"/>
      <c r="F14" s="182"/>
      <c r="G14" s="182"/>
      <c r="H14" s="53">
        <f>Ficha!O63/3*100</f>
        <v>0</v>
      </c>
      <c r="I14" s="178"/>
      <c r="J14" s="178"/>
      <c r="K14" s="178"/>
      <c r="L14" s="178"/>
      <c r="M14" s="178"/>
      <c r="N14" s="178"/>
      <c r="O14" s="178"/>
      <c r="P14" s="178"/>
      <c r="Q14" s="178"/>
      <c r="R14" s="178"/>
      <c r="S14" s="178"/>
      <c r="T14" s="178"/>
      <c r="U14" s="178"/>
      <c r="V14" s="178"/>
      <c r="W14" s="178"/>
      <c r="X14" s="178"/>
    </row>
    <row r="15" spans="1:24" ht="30" customHeight="1" x14ac:dyDescent="0.3">
      <c r="A15" s="183" t="s">
        <v>43</v>
      </c>
      <c r="B15" s="184"/>
      <c r="C15" s="184"/>
      <c r="D15" s="184"/>
      <c r="E15" s="184"/>
      <c r="F15" s="184"/>
      <c r="G15" s="184"/>
      <c r="H15" s="53">
        <f>Ficha!O70/3*100</f>
        <v>0</v>
      </c>
      <c r="I15" s="178"/>
      <c r="J15" s="178"/>
      <c r="K15" s="178"/>
      <c r="L15" s="178"/>
      <c r="M15" s="178"/>
      <c r="N15" s="178"/>
      <c r="O15" s="178"/>
      <c r="P15" s="178"/>
      <c r="Q15" s="178"/>
      <c r="R15" s="178"/>
      <c r="S15" s="178"/>
      <c r="T15" s="178"/>
      <c r="U15" s="178"/>
      <c r="V15" s="178"/>
      <c r="W15" s="178"/>
      <c r="X15" s="178"/>
    </row>
    <row r="16" spans="1:24" ht="30" customHeight="1" x14ac:dyDescent="0.3">
      <c r="A16" s="181" t="s">
        <v>44</v>
      </c>
      <c r="B16" s="182"/>
      <c r="C16" s="182"/>
      <c r="D16" s="182"/>
      <c r="E16" s="182"/>
      <c r="F16" s="182"/>
      <c r="G16" s="182"/>
      <c r="H16" s="53">
        <f>Ficha!O83/9*100</f>
        <v>0</v>
      </c>
      <c r="I16" s="178"/>
      <c r="J16" s="178"/>
      <c r="K16" s="178"/>
      <c r="L16" s="178"/>
      <c r="M16" s="178"/>
      <c r="N16" s="178"/>
      <c r="O16" s="178"/>
      <c r="P16" s="178"/>
      <c r="Q16" s="178"/>
      <c r="R16" s="178"/>
      <c r="S16" s="178"/>
      <c r="T16" s="178"/>
      <c r="U16" s="178"/>
      <c r="V16" s="178"/>
      <c r="W16" s="178"/>
      <c r="X16" s="178"/>
    </row>
    <row r="17" spans="1:24" ht="30" customHeight="1" x14ac:dyDescent="0.3">
      <c r="A17" s="183" t="s">
        <v>45</v>
      </c>
      <c r="B17" s="184"/>
      <c r="C17" s="184"/>
      <c r="D17" s="184"/>
      <c r="E17" s="184"/>
      <c r="F17" s="184"/>
      <c r="G17" s="184"/>
      <c r="H17" s="53">
        <f>Ficha!O97/10*100</f>
        <v>0</v>
      </c>
      <c r="I17" s="178" t="s">
        <v>173</v>
      </c>
      <c r="J17" s="178"/>
      <c r="K17" s="178"/>
      <c r="L17" s="178"/>
      <c r="M17" s="178"/>
      <c r="N17" s="178"/>
      <c r="O17" s="178"/>
      <c r="P17" s="178"/>
      <c r="Q17" s="178"/>
      <c r="R17" s="178"/>
      <c r="S17" s="178"/>
      <c r="T17" s="178"/>
      <c r="U17" s="178"/>
      <c r="V17" s="178"/>
      <c r="W17" s="178"/>
      <c r="X17" s="178"/>
    </row>
    <row r="18" spans="1:24" ht="30" customHeight="1" x14ac:dyDescent="0.3">
      <c r="A18" s="181" t="s">
        <v>46</v>
      </c>
      <c r="B18" s="182"/>
      <c r="C18" s="182"/>
      <c r="D18" s="182"/>
      <c r="E18" s="182"/>
      <c r="F18" s="182"/>
      <c r="G18" s="182"/>
      <c r="H18" s="53">
        <f>Ficha!O106/5*100</f>
        <v>0</v>
      </c>
      <c r="I18" s="178"/>
      <c r="J18" s="178"/>
      <c r="K18" s="178"/>
      <c r="L18" s="178"/>
      <c r="M18" s="178"/>
      <c r="N18" s="178"/>
      <c r="O18" s="178"/>
      <c r="P18" s="178"/>
      <c r="Q18" s="178"/>
      <c r="R18" s="178"/>
      <c r="S18" s="178"/>
      <c r="T18" s="178"/>
      <c r="U18" s="178"/>
      <c r="V18" s="178"/>
      <c r="W18" s="178"/>
      <c r="X18" s="178"/>
    </row>
    <row r="19" spans="1:24" ht="30" customHeight="1" x14ac:dyDescent="0.3">
      <c r="A19" s="183" t="s">
        <v>47</v>
      </c>
      <c r="B19" s="184"/>
      <c r="C19" s="184"/>
      <c r="D19" s="184"/>
      <c r="E19" s="184"/>
      <c r="F19" s="184"/>
      <c r="G19" s="184"/>
      <c r="H19" s="53">
        <f>Ficha!O119/9*100</f>
        <v>0</v>
      </c>
      <c r="I19" s="178"/>
      <c r="J19" s="178"/>
      <c r="K19" s="178"/>
      <c r="L19" s="178"/>
      <c r="M19" s="178"/>
      <c r="N19" s="178"/>
      <c r="O19" s="178"/>
      <c r="P19" s="178"/>
      <c r="Q19" s="178"/>
      <c r="R19" s="178"/>
      <c r="S19" s="178"/>
      <c r="T19" s="178"/>
      <c r="U19" s="178"/>
      <c r="V19" s="178"/>
      <c r="W19" s="178"/>
      <c r="X19" s="178"/>
    </row>
    <row r="20" spans="1:24" ht="30" customHeight="1" x14ac:dyDescent="0.3">
      <c r="A20" s="181" t="s">
        <v>48</v>
      </c>
      <c r="B20" s="182"/>
      <c r="C20" s="182"/>
      <c r="D20" s="182"/>
      <c r="E20" s="182"/>
      <c r="F20" s="182"/>
      <c r="G20" s="182"/>
      <c r="H20" s="53">
        <f>Ficha!O126/3*100</f>
        <v>0</v>
      </c>
      <c r="I20" s="178"/>
      <c r="J20" s="178"/>
      <c r="K20" s="178"/>
      <c r="L20" s="178"/>
      <c r="M20" s="178"/>
      <c r="N20" s="178"/>
      <c r="O20" s="178"/>
      <c r="P20" s="178"/>
      <c r="Q20" s="178"/>
      <c r="R20" s="178"/>
      <c r="S20" s="178"/>
      <c r="T20" s="178"/>
      <c r="U20" s="178"/>
      <c r="V20" s="178"/>
      <c r="W20" s="178"/>
      <c r="X20" s="178"/>
    </row>
    <row r="21" spans="1:24" ht="30" customHeight="1" x14ac:dyDescent="0.3">
      <c r="A21" s="183" t="s">
        <v>49</v>
      </c>
      <c r="B21" s="184"/>
      <c r="C21" s="184"/>
      <c r="D21" s="184"/>
      <c r="E21" s="184"/>
      <c r="F21" s="184"/>
      <c r="G21" s="184"/>
      <c r="H21" s="53">
        <f>Ficha!O132/3*100</f>
        <v>0</v>
      </c>
      <c r="I21" s="178"/>
      <c r="J21" s="178"/>
      <c r="K21" s="178"/>
      <c r="L21" s="178"/>
      <c r="M21" s="178"/>
      <c r="N21" s="178"/>
      <c r="O21" s="178"/>
      <c r="P21" s="178"/>
      <c r="Q21" s="178"/>
      <c r="R21" s="178"/>
      <c r="S21" s="178"/>
      <c r="T21" s="178"/>
      <c r="U21" s="178"/>
      <c r="V21" s="178"/>
      <c r="W21" s="178"/>
      <c r="X21" s="178"/>
    </row>
    <row r="22" spans="1:24" ht="30" customHeight="1" x14ac:dyDescent="0.3">
      <c r="A22" s="181" t="s">
        <v>50</v>
      </c>
      <c r="B22" s="182"/>
      <c r="C22" s="182"/>
      <c r="D22" s="182"/>
      <c r="E22" s="182"/>
      <c r="F22" s="182"/>
      <c r="G22" s="182"/>
      <c r="H22" s="53">
        <f>Ficha!O142/6*100</f>
        <v>0</v>
      </c>
      <c r="I22" s="178"/>
      <c r="J22" s="178"/>
      <c r="K22" s="178"/>
      <c r="L22" s="178"/>
      <c r="M22" s="178"/>
      <c r="N22" s="178"/>
      <c r="O22" s="178"/>
      <c r="P22" s="178"/>
      <c r="Q22" s="178"/>
      <c r="R22" s="178"/>
      <c r="S22" s="178"/>
      <c r="T22" s="178"/>
      <c r="U22" s="178"/>
      <c r="V22" s="178"/>
      <c r="W22" s="178"/>
      <c r="X22" s="178"/>
    </row>
    <row r="23" spans="1:24" ht="30" customHeight="1" x14ac:dyDescent="0.3">
      <c r="A23" s="183" t="s">
        <v>51</v>
      </c>
      <c r="B23" s="184"/>
      <c r="C23" s="184"/>
      <c r="D23" s="184"/>
      <c r="E23" s="184"/>
      <c r="F23" s="184"/>
      <c r="G23" s="184"/>
      <c r="H23" s="53">
        <f>Ficha!O151/5*100</f>
        <v>0</v>
      </c>
      <c r="I23" s="178"/>
      <c r="J23" s="178"/>
      <c r="K23" s="178"/>
      <c r="L23" s="178"/>
      <c r="M23" s="178"/>
      <c r="N23" s="178"/>
      <c r="O23" s="178"/>
      <c r="P23" s="178"/>
      <c r="Q23" s="178"/>
      <c r="R23" s="178"/>
      <c r="S23" s="178"/>
      <c r="T23" s="178"/>
      <c r="U23" s="178"/>
      <c r="V23" s="178"/>
      <c r="W23" s="178"/>
      <c r="X23" s="178"/>
    </row>
    <row r="24" spans="1:24" ht="30" customHeight="1" x14ac:dyDescent="0.3">
      <c r="A24" s="181" t="s">
        <v>52</v>
      </c>
      <c r="B24" s="182"/>
      <c r="C24" s="182"/>
      <c r="D24" s="182"/>
      <c r="E24" s="182"/>
      <c r="F24" s="182"/>
      <c r="G24" s="182"/>
      <c r="H24" s="53">
        <f>Ficha!O158/3*100</f>
        <v>0</v>
      </c>
      <c r="I24" s="178"/>
      <c r="J24" s="178"/>
      <c r="K24" s="178"/>
      <c r="L24" s="178"/>
      <c r="M24" s="178"/>
      <c r="N24" s="178"/>
      <c r="O24" s="178"/>
      <c r="P24" s="178"/>
      <c r="Q24" s="178"/>
      <c r="R24" s="178"/>
      <c r="S24" s="178"/>
      <c r="T24" s="178"/>
      <c r="U24" s="178"/>
      <c r="V24" s="178"/>
      <c r="W24" s="178"/>
      <c r="X24" s="178"/>
    </row>
    <row r="25" spans="1:24" ht="26.25" hidden="1" customHeight="1" x14ac:dyDescent="0.3">
      <c r="A25" s="52"/>
      <c r="B25" s="52"/>
      <c r="C25" s="52"/>
      <c r="D25" s="52"/>
      <c r="E25" s="52"/>
      <c r="F25" s="52"/>
      <c r="G25" s="52"/>
      <c r="H25" s="52"/>
    </row>
    <row r="26" spans="1:24" ht="26.25" hidden="1" customHeight="1" x14ac:dyDescent="0.3">
      <c r="A26" s="52"/>
      <c r="B26" s="52"/>
      <c r="C26" s="52"/>
      <c r="D26" s="52"/>
      <c r="E26" s="52"/>
      <c r="F26" s="52"/>
      <c r="G26" s="52"/>
      <c r="H26" s="52"/>
    </row>
    <row r="27" spans="1:24" ht="15" hidden="1" customHeight="1" x14ac:dyDescent="0.3">
      <c r="A27" s="52"/>
      <c r="B27" s="52"/>
      <c r="C27" s="52"/>
      <c r="D27" s="52"/>
      <c r="E27" s="52"/>
      <c r="F27" s="52"/>
      <c r="G27" s="52"/>
      <c r="H27" s="52"/>
    </row>
    <row r="28" spans="1:24" ht="15" hidden="1" customHeight="1" x14ac:dyDescent="0.3">
      <c r="A28" s="52"/>
      <c r="B28" s="52"/>
      <c r="C28" s="52"/>
      <c r="D28" s="52"/>
      <c r="E28" s="52"/>
      <c r="F28" s="52"/>
      <c r="G28" s="52"/>
      <c r="H28" s="52"/>
    </row>
    <row r="29" spans="1:24" ht="15" hidden="1" customHeight="1" x14ac:dyDescent="0.3">
      <c r="A29" s="52"/>
      <c r="B29" s="52"/>
      <c r="C29" s="52"/>
      <c r="D29" s="52"/>
      <c r="E29" s="52"/>
      <c r="F29" s="52"/>
      <c r="G29" s="52"/>
      <c r="H29" s="52"/>
    </row>
    <row r="30" spans="1:24" ht="15" hidden="1" customHeight="1" x14ac:dyDescent="0.3">
      <c r="A30" s="52"/>
      <c r="B30" s="52"/>
      <c r="C30" s="52"/>
      <c r="D30" s="52"/>
      <c r="E30" s="52"/>
      <c r="F30" s="52"/>
      <c r="G30" s="52"/>
      <c r="H30" s="52"/>
    </row>
    <row r="31" spans="1:24" ht="15" hidden="1" customHeight="1" x14ac:dyDescent="0.3">
      <c r="A31" s="52"/>
      <c r="B31" s="52"/>
      <c r="C31" s="52"/>
      <c r="D31" s="52"/>
      <c r="E31" s="52"/>
      <c r="F31" s="52"/>
      <c r="G31" s="52"/>
      <c r="H31" s="52"/>
    </row>
    <row r="32" spans="1:24" ht="15" hidden="1" customHeight="1" x14ac:dyDescent="0.3">
      <c r="A32" s="52"/>
      <c r="B32" s="52"/>
      <c r="C32" s="52"/>
      <c r="D32" s="52"/>
      <c r="E32" s="52"/>
      <c r="F32" s="52"/>
      <c r="G32" s="52"/>
      <c r="H32" s="52"/>
    </row>
    <row r="33" spans="1:8" ht="15" hidden="1" customHeight="1" x14ac:dyDescent="0.3">
      <c r="A33" s="52"/>
      <c r="B33" s="52"/>
      <c r="C33" s="52"/>
      <c r="D33" s="52"/>
      <c r="E33" s="52"/>
      <c r="F33" s="52"/>
      <c r="G33" s="52"/>
      <c r="H33" s="52"/>
    </row>
    <row r="34" spans="1:8" ht="15" hidden="1" customHeight="1" x14ac:dyDescent="0.3">
      <c r="A34" s="52"/>
      <c r="B34" s="52"/>
      <c r="C34" s="52"/>
      <c r="D34" s="52"/>
      <c r="E34" s="52"/>
      <c r="F34" s="52"/>
      <c r="G34" s="52"/>
      <c r="H34" s="52"/>
    </row>
    <row r="35" spans="1:8" ht="15" hidden="1" customHeight="1" x14ac:dyDescent="0.3">
      <c r="A35" s="52"/>
      <c r="B35" s="52"/>
      <c r="C35" s="52"/>
      <c r="D35" s="52"/>
      <c r="E35" s="52"/>
      <c r="F35" s="52"/>
      <c r="G35" s="52"/>
      <c r="H35" s="52"/>
    </row>
    <row r="36" spans="1:8" ht="15" hidden="1" customHeight="1" x14ac:dyDescent="0.3">
      <c r="A36" s="52"/>
      <c r="B36" s="52"/>
      <c r="C36" s="52"/>
      <c r="D36" s="52"/>
      <c r="E36" s="52"/>
      <c r="F36" s="52"/>
      <c r="G36" s="52"/>
      <c r="H36" s="52"/>
    </row>
    <row r="37" spans="1:8" ht="15" hidden="1" customHeight="1" x14ac:dyDescent="0.3">
      <c r="A37" s="52"/>
      <c r="B37" s="52"/>
      <c r="C37" s="52"/>
      <c r="D37" s="52"/>
      <c r="E37" s="52"/>
      <c r="F37" s="52"/>
      <c r="G37" s="52"/>
      <c r="H37" s="52"/>
    </row>
    <row r="38" spans="1:8" ht="15" hidden="1" customHeight="1" x14ac:dyDescent="0.3">
      <c r="A38" s="52"/>
      <c r="B38" s="52"/>
      <c r="C38" s="52"/>
      <c r="D38" s="52"/>
      <c r="E38" s="52"/>
      <c r="F38" s="52"/>
      <c r="G38" s="52"/>
      <c r="H38" s="52"/>
    </row>
    <row r="39" spans="1:8" ht="15" hidden="1" customHeight="1" x14ac:dyDescent="0.3">
      <c r="A39" s="52"/>
      <c r="B39" s="52"/>
      <c r="C39" s="52"/>
      <c r="D39" s="52"/>
      <c r="E39" s="52"/>
      <c r="F39" s="52"/>
      <c r="G39" s="52"/>
      <c r="H39" s="52"/>
    </row>
    <row r="40" spans="1:8" ht="15" hidden="1" customHeight="1" x14ac:dyDescent="0.3">
      <c r="A40" s="52"/>
      <c r="B40" s="52"/>
      <c r="C40" s="52"/>
      <c r="D40" s="52"/>
      <c r="E40" s="52"/>
      <c r="F40" s="52"/>
      <c r="G40" s="52"/>
      <c r="H40" s="52"/>
    </row>
    <row r="41" spans="1:8" ht="15" hidden="1" customHeight="1" x14ac:dyDescent="0.3">
      <c r="A41" s="52"/>
      <c r="B41" s="52"/>
      <c r="C41" s="52"/>
      <c r="D41" s="52"/>
      <c r="E41" s="52"/>
      <c r="F41" s="52"/>
      <c r="G41" s="52"/>
      <c r="H41" s="52"/>
    </row>
    <row r="42" spans="1:8" ht="15" hidden="1" customHeight="1" x14ac:dyDescent="0.3">
      <c r="A42" s="52"/>
      <c r="B42" s="52"/>
      <c r="C42" s="52"/>
      <c r="D42" s="52"/>
      <c r="E42" s="52"/>
      <c r="F42" s="52"/>
      <c r="G42" s="52"/>
      <c r="H42" s="52"/>
    </row>
    <row r="43" spans="1:8" ht="15" hidden="1" customHeight="1" x14ac:dyDescent="0.3">
      <c r="A43" s="52"/>
      <c r="B43" s="52"/>
      <c r="C43" s="52"/>
      <c r="D43" s="52"/>
      <c r="E43" s="52"/>
      <c r="F43" s="52"/>
      <c r="G43" s="52"/>
      <c r="H43" s="52"/>
    </row>
    <row r="44" spans="1:8" ht="15" hidden="1" customHeight="1" x14ac:dyDescent="0.3">
      <c r="A44" s="52"/>
      <c r="B44" s="52"/>
      <c r="C44" s="52"/>
      <c r="D44" s="52"/>
      <c r="E44" s="52"/>
      <c r="F44" s="52"/>
      <c r="G44" s="52"/>
      <c r="H44" s="52"/>
    </row>
    <row r="45" spans="1:8" ht="15" hidden="1" customHeight="1" x14ac:dyDescent="0.3">
      <c r="A45" s="52"/>
      <c r="B45" s="52"/>
      <c r="C45" s="52"/>
      <c r="D45" s="52"/>
      <c r="E45" s="52"/>
      <c r="F45" s="52"/>
      <c r="G45" s="52"/>
      <c r="H45" s="52"/>
    </row>
    <row r="46" spans="1:8" ht="15" hidden="1" customHeight="1" x14ac:dyDescent="0.3">
      <c r="A46" s="52"/>
      <c r="B46" s="52"/>
      <c r="C46" s="52"/>
      <c r="D46" s="52"/>
      <c r="E46" s="52"/>
      <c r="F46" s="52"/>
      <c r="G46" s="52"/>
      <c r="H46" s="52"/>
    </row>
    <row r="47" spans="1:8" ht="15" hidden="1" customHeight="1" x14ac:dyDescent="0.3"/>
    <row r="48" spans="1:8" ht="15" hidden="1" customHeight="1" x14ac:dyDescent="0.3"/>
    <row r="49" ht="15" hidden="1" customHeight="1" x14ac:dyDescent="0.3"/>
    <row r="50" ht="15" hidden="1" customHeight="1" x14ac:dyDescent="0.3"/>
    <row r="51" ht="15" hidden="1" customHeight="1" x14ac:dyDescent="0.3"/>
    <row r="52" ht="15" hidden="1" customHeight="1" x14ac:dyDescent="0.3"/>
    <row r="53" ht="15" hidden="1" customHeight="1" x14ac:dyDescent="0.3"/>
    <row r="54" ht="15" hidden="1" customHeight="1" x14ac:dyDescent="0.3"/>
    <row r="55" ht="15" hidden="1" customHeight="1" x14ac:dyDescent="0.3"/>
    <row r="56" ht="15" hidden="1" customHeight="1" x14ac:dyDescent="0.3"/>
    <row r="57" ht="15" hidden="1" customHeight="1" x14ac:dyDescent="0.3"/>
    <row r="58" ht="15" hidden="1" customHeight="1" x14ac:dyDescent="0.3"/>
    <row r="59" ht="15" hidden="1" customHeight="1" x14ac:dyDescent="0.3"/>
    <row r="60" ht="15" hidden="1" customHeight="1" x14ac:dyDescent="0.3"/>
    <row r="61" ht="15" hidden="1" customHeight="1" x14ac:dyDescent="0.3"/>
    <row r="62" ht="15" hidden="1" customHeight="1" x14ac:dyDescent="0.3"/>
    <row r="63" ht="15" hidden="1" customHeight="1" x14ac:dyDescent="0.3"/>
    <row r="64"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sheetData>
  <sheetProtection algorithmName="SHA-512" hashValue="rtkIj7i25dIeeuR4LKbDdNdYpgWOA1Pa3gKozCxUi7qT8tAcky2sZz3YFzFTdS+kvSq1uyrugaxj/zx6wOvBRA==" saltValue="WPn2pq5tdYMJQhyqocQGgw==" spinCount="100000" sheet="1" objects="1" scenarios="1" selectLockedCells="1"/>
  <mergeCells count="28">
    <mergeCell ref="I1:X1"/>
    <mergeCell ref="I2:X16"/>
    <mergeCell ref="A2:H2"/>
    <mergeCell ref="A9:H9"/>
    <mergeCell ref="A20:G20"/>
    <mergeCell ref="A15:G15"/>
    <mergeCell ref="A16:G16"/>
    <mergeCell ref="A17:G17"/>
    <mergeCell ref="A18:G18"/>
    <mergeCell ref="A19:G19"/>
    <mergeCell ref="A1:H1"/>
    <mergeCell ref="A3:H3"/>
    <mergeCell ref="B4:H4"/>
    <mergeCell ref="A10:G10"/>
    <mergeCell ref="A11:G11"/>
    <mergeCell ref="I17:X17"/>
    <mergeCell ref="I18:X24"/>
    <mergeCell ref="B5:H5"/>
    <mergeCell ref="B7:H7"/>
    <mergeCell ref="B8:H8"/>
    <mergeCell ref="B6:H6"/>
    <mergeCell ref="A12:G12"/>
    <mergeCell ref="A13:G13"/>
    <mergeCell ref="A14:G14"/>
    <mergeCell ref="A21:G21"/>
    <mergeCell ref="A22:G22"/>
    <mergeCell ref="A23:G23"/>
    <mergeCell ref="A24:G24"/>
  </mergeCells>
  <conditionalFormatting sqref="A4:A8">
    <cfRule type="iconSet" priority="4">
      <iconSet iconSet="5Rating" showValue="0">
        <cfvo type="percent" val="0"/>
        <cfvo type="num" val="50"/>
        <cfvo type="num" val="65"/>
        <cfvo type="num" val="80"/>
        <cfvo type="num" val="90"/>
      </iconSet>
    </cfRule>
  </conditionalFormatting>
  <conditionalFormatting sqref="H10:H24">
    <cfRule type="iconSet" priority="1">
      <iconSet iconSet="5Rating" showValue="0">
        <cfvo type="percent" val="0"/>
        <cfvo type="num" val="50"/>
        <cfvo type="num" val="65"/>
        <cfvo type="num" val="80"/>
        <cfvo type="num" val="90"/>
      </iconSet>
    </cfRule>
  </conditionalFormatting>
  <pageMargins left="1.1811023622047245" right="0.78740157480314965" top="1.1811023622047245" bottom="0.78740157480314965" header="0.31496062992125984" footer="0.31496062992125984"/>
  <pageSetup paperSize="9" scale="105" orientation="landscape" verticalDpi="599" r:id="rId1"/>
  <drawing r:id="rId2"/>
  <extLst>
    <ext xmlns:x14="http://schemas.microsoft.com/office/spreadsheetml/2009/9/main" uri="{78C0D931-6437-407d-A8EE-F0AAD7539E65}">
      <x14:conditionalFormattings>
        <x14:conditionalFormatting xmlns:xm="http://schemas.microsoft.com/office/excel/2006/main">
          <x14:cfRule type="iconSet" priority="5" id="{8849BED9-DFA2-4B44-9D53-1E25651EE9A8}">
            <x14:iconSet iconSet="5Arrows" showValue="0" custom="1">
              <x14:cfvo type="percent">
                <xm:f>0</xm:f>
              </x14:cfvo>
              <x14:cfvo type="num">
                <xm:f>50</xm:f>
              </x14:cfvo>
              <x14:cfvo type="num">
                <xm:f>65</xm:f>
              </x14:cfvo>
              <x14:cfvo type="num">
                <xm:f>80</xm:f>
              </x14:cfvo>
              <x14:cfvo type="num">
                <xm:f>90</xm:f>
              </x14:cfvo>
              <x14:cfIcon iconSet="5Rating" iconId="0"/>
              <x14:cfIcon iconSet="5Rating" iconId="1"/>
              <x14:cfIcon iconSet="5Rating" iconId="2"/>
              <x14:cfIcon iconSet="5Rating" iconId="3"/>
              <x14:cfIcon iconSet="5Rating" iconId="4"/>
            </x14:iconSet>
          </x14:cfRule>
          <xm:sqref>H10:H24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dimension ref="A1:O365"/>
  <sheetViews>
    <sheetView workbookViewId="0">
      <selection activeCell="A349" sqref="A349"/>
    </sheetView>
  </sheetViews>
  <sheetFormatPr defaultColWidth="0" defaultRowHeight="14.4" zeroHeight="1" x14ac:dyDescent="0.3"/>
  <cols>
    <col min="1" max="3" width="9.109375" customWidth="1"/>
    <col min="4" max="5" width="15.6640625" customWidth="1"/>
    <col min="6" max="15" width="9.109375" customWidth="1"/>
    <col min="16" max="16384" width="9.109375" hidden="1"/>
  </cols>
  <sheetData>
    <row r="1" spans="1:15" x14ac:dyDescent="0.3">
      <c r="A1" s="7" t="s">
        <v>126</v>
      </c>
      <c r="B1" s="7">
        <v>1</v>
      </c>
      <c r="D1" s="10" t="s">
        <v>131</v>
      </c>
      <c r="E1" s="11" t="s">
        <v>132</v>
      </c>
      <c r="N1" s="7" t="s">
        <v>126</v>
      </c>
      <c r="O1" s="7">
        <v>0</v>
      </c>
    </row>
    <row r="2" spans="1:15" x14ac:dyDescent="0.3">
      <c r="A2" s="7" t="s">
        <v>127</v>
      </c>
      <c r="B2" s="7">
        <v>0</v>
      </c>
      <c r="D2" s="12" t="s">
        <v>142</v>
      </c>
      <c r="E2" s="31">
        <v>0.499</v>
      </c>
      <c r="N2" s="7" t="s">
        <v>127</v>
      </c>
      <c r="O2" s="7">
        <v>1</v>
      </c>
    </row>
    <row r="3" spans="1:15" x14ac:dyDescent="0.3">
      <c r="A3" s="8">
        <v>0.1</v>
      </c>
      <c r="B3" s="7">
        <v>0.1</v>
      </c>
      <c r="D3" s="13" t="s">
        <v>133</v>
      </c>
      <c r="E3" s="28">
        <v>0.64900000000000002</v>
      </c>
      <c r="N3" s="8">
        <v>0.1</v>
      </c>
      <c r="O3" s="7">
        <v>0.9</v>
      </c>
    </row>
    <row r="4" spans="1:15" x14ac:dyDescent="0.3">
      <c r="A4" s="8">
        <v>0.2</v>
      </c>
      <c r="B4" s="7">
        <v>0.2</v>
      </c>
      <c r="D4" s="13" t="s">
        <v>134</v>
      </c>
      <c r="E4" s="29">
        <v>0.79900000000000004</v>
      </c>
      <c r="N4" s="8">
        <v>0.2</v>
      </c>
      <c r="O4" s="7">
        <v>0.8</v>
      </c>
    </row>
    <row r="5" spans="1:15" x14ac:dyDescent="0.3">
      <c r="A5" s="8">
        <v>0.3</v>
      </c>
      <c r="B5" s="7">
        <v>0.3</v>
      </c>
      <c r="D5" s="13" t="s">
        <v>143</v>
      </c>
      <c r="E5" s="29">
        <v>0.89900000000000002</v>
      </c>
      <c r="N5" s="8">
        <v>0.3</v>
      </c>
      <c r="O5" s="7">
        <v>0.7</v>
      </c>
    </row>
    <row r="6" spans="1:15" x14ac:dyDescent="0.3">
      <c r="A6" s="8">
        <v>0.4</v>
      </c>
      <c r="B6" s="7">
        <v>0.4</v>
      </c>
      <c r="D6" s="14" t="s">
        <v>160</v>
      </c>
      <c r="E6" s="29">
        <v>1</v>
      </c>
      <c r="N6" s="8">
        <v>0.4</v>
      </c>
      <c r="O6" s="7">
        <v>0.6</v>
      </c>
    </row>
    <row r="7" spans="1:15" ht="15" thickBot="1" x14ac:dyDescent="0.35">
      <c r="A7" s="8">
        <v>0.5</v>
      </c>
      <c r="B7" s="7">
        <v>0.5</v>
      </c>
      <c r="D7" s="15" t="s">
        <v>135</v>
      </c>
      <c r="E7" s="30">
        <f>Ficha!$M$187</f>
        <v>0</v>
      </c>
      <c r="N7" s="8">
        <v>0.5</v>
      </c>
      <c r="O7" s="7">
        <v>0.5</v>
      </c>
    </row>
    <row r="8" spans="1:15" ht="15" thickBot="1" x14ac:dyDescent="0.35">
      <c r="A8" s="8">
        <v>0.6</v>
      </c>
      <c r="B8" s="7">
        <v>0.6</v>
      </c>
      <c r="N8" s="8">
        <v>0.6</v>
      </c>
      <c r="O8" s="7">
        <v>0.4</v>
      </c>
    </row>
    <row r="9" spans="1:15" x14ac:dyDescent="0.3">
      <c r="A9" s="8">
        <v>0.7</v>
      </c>
      <c r="B9" s="7">
        <v>0.7</v>
      </c>
      <c r="D9" s="16" t="s">
        <v>136</v>
      </c>
      <c r="E9" s="17" t="s">
        <v>137</v>
      </c>
      <c r="N9" s="8">
        <v>0.7</v>
      </c>
      <c r="O9" s="7">
        <v>0.3</v>
      </c>
    </row>
    <row r="10" spans="1:15" x14ac:dyDescent="0.3">
      <c r="A10" s="8">
        <v>0.8</v>
      </c>
      <c r="B10" s="7">
        <v>0.8</v>
      </c>
      <c r="D10" s="18" t="s">
        <v>141</v>
      </c>
      <c r="E10" s="33">
        <v>1</v>
      </c>
      <c r="N10" s="8">
        <v>0.8</v>
      </c>
      <c r="O10" s="7">
        <v>0.2</v>
      </c>
    </row>
    <row r="11" spans="1:15" x14ac:dyDescent="0.3">
      <c r="A11" s="8">
        <v>0.9</v>
      </c>
      <c r="B11" s="7">
        <v>0.9</v>
      </c>
      <c r="D11" s="19" t="str">
        <f xml:space="preserve"> D2</f>
        <v>Insuficiente</v>
      </c>
      <c r="E11" s="34">
        <v>0.5</v>
      </c>
      <c r="N11" s="8">
        <v>0.9</v>
      </c>
      <c r="O11" s="7">
        <v>0.1</v>
      </c>
    </row>
    <row r="12" spans="1:15" x14ac:dyDescent="0.3">
      <c r="D12" s="19" t="str">
        <f xml:space="preserve"> D3</f>
        <v>Regular</v>
      </c>
      <c r="E12" s="34">
        <v>0.15</v>
      </c>
    </row>
    <row r="13" spans="1:15" x14ac:dyDescent="0.3">
      <c r="A13" s="58">
        <f>Ficha!M187</f>
        <v>0</v>
      </c>
      <c r="D13" s="19" t="str">
        <f xml:space="preserve"> D4</f>
        <v>Bom</v>
      </c>
      <c r="E13" s="34">
        <v>0.15</v>
      </c>
    </row>
    <row r="14" spans="1:15" x14ac:dyDescent="0.3">
      <c r="A14" t="str">
        <f>Ficha!M188</f>
        <v/>
      </c>
      <c r="D14" s="32" t="s">
        <v>143</v>
      </c>
      <c r="E14" s="35">
        <v>0.1</v>
      </c>
    </row>
    <row r="15" spans="1:15" ht="15" thickBot="1" x14ac:dyDescent="0.35">
      <c r="D15" s="20" t="s">
        <v>160</v>
      </c>
      <c r="E15" s="36">
        <v>0.1</v>
      </c>
    </row>
    <row r="16" spans="1:15" ht="15" thickBot="1" x14ac:dyDescent="0.35">
      <c r="D16" s="21"/>
      <c r="E16" s="21"/>
    </row>
    <row r="17" spans="1:15" x14ac:dyDescent="0.3">
      <c r="D17" s="16" t="s">
        <v>138</v>
      </c>
      <c r="E17" s="17"/>
    </row>
    <row r="18" spans="1:15" x14ac:dyDescent="0.3">
      <c r="D18" s="22" t="s">
        <v>139</v>
      </c>
      <c r="E18" s="23" t="s">
        <v>140</v>
      </c>
    </row>
    <row r="19" spans="1:15" x14ac:dyDescent="0.3">
      <c r="D19" s="24">
        <v>0</v>
      </c>
      <c r="E19" s="25">
        <v>0</v>
      </c>
    </row>
    <row r="20" spans="1:15" ht="15" thickBot="1" x14ac:dyDescent="0.35">
      <c r="D20" s="26">
        <f>-COS(PI()*E7/E10)</f>
        <v>-1</v>
      </c>
      <c r="E20" s="27">
        <f>SIN(PI()*E$7/E10)</f>
        <v>0</v>
      </c>
    </row>
    <row r="21" spans="1:15" x14ac:dyDescent="0.3"/>
    <row r="22" spans="1:15" x14ac:dyDescent="0.3">
      <c r="A22" s="44"/>
      <c r="B22" s="44"/>
      <c r="C22" s="44"/>
      <c r="D22" s="44"/>
      <c r="E22" s="44"/>
      <c r="F22" s="44"/>
      <c r="G22" s="44"/>
      <c r="H22" s="44"/>
      <c r="I22" s="44"/>
      <c r="J22" s="44"/>
      <c r="K22" s="44"/>
      <c r="L22" s="44"/>
      <c r="M22" s="44"/>
      <c r="N22" s="44"/>
      <c r="O22" s="44"/>
    </row>
    <row r="23" spans="1:15" ht="15" thickBot="1" x14ac:dyDescent="0.35"/>
    <row r="24" spans="1:15" x14ac:dyDescent="0.3">
      <c r="D24" s="10" t="s">
        <v>131</v>
      </c>
      <c r="E24" s="11" t="s">
        <v>132</v>
      </c>
    </row>
    <row r="25" spans="1:15" x14ac:dyDescent="0.3">
      <c r="D25" s="12" t="s">
        <v>142</v>
      </c>
      <c r="E25" s="31">
        <v>0.499</v>
      </c>
    </row>
    <row r="26" spans="1:15" ht="15" thickBot="1" x14ac:dyDescent="0.35">
      <c r="A26" s="50">
        <f>Ficha!O33</f>
        <v>0</v>
      </c>
      <c r="D26" s="13" t="s">
        <v>133</v>
      </c>
      <c r="E26" s="28">
        <v>0.64900000000000002</v>
      </c>
    </row>
    <row r="27" spans="1:15" x14ac:dyDescent="0.3">
      <c r="A27">
        <f>A26/3</f>
        <v>0</v>
      </c>
      <c r="D27" s="13" t="s">
        <v>134</v>
      </c>
      <c r="E27" s="29">
        <v>0.79900000000000004</v>
      </c>
    </row>
    <row r="28" spans="1:15" x14ac:dyDescent="0.3">
      <c r="D28" s="13" t="s">
        <v>143</v>
      </c>
      <c r="E28" s="29">
        <v>0.89900000000000002</v>
      </c>
    </row>
    <row r="29" spans="1:15" x14ac:dyDescent="0.3">
      <c r="D29" s="14" t="s">
        <v>160</v>
      </c>
      <c r="E29" s="29">
        <v>1</v>
      </c>
    </row>
    <row r="30" spans="1:15" ht="15" thickBot="1" x14ac:dyDescent="0.35">
      <c r="D30" s="15" t="s">
        <v>135</v>
      </c>
      <c r="E30" s="51">
        <f>A27</f>
        <v>0</v>
      </c>
    </row>
    <row r="31" spans="1:15" ht="15" thickBot="1" x14ac:dyDescent="0.35"/>
    <row r="32" spans="1:15" x14ac:dyDescent="0.3">
      <c r="D32" s="16" t="s">
        <v>136</v>
      </c>
      <c r="E32" s="17" t="s">
        <v>137</v>
      </c>
    </row>
    <row r="33" spans="1:15" x14ac:dyDescent="0.3">
      <c r="D33" s="18" t="s">
        <v>141</v>
      </c>
      <c r="E33" s="33">
        <v>1</v>
      </c>
    </row>
    <row r="34" spans="1:15" x14ac:dyDescent="0.3">
      <c r="D34" s="19" t="str">
        <f xml:space="preserve"> D25</f>
        <v>Insuficiente</v>
      </c>
      <c r="E34" s="34">
        <v>0.5</v>
      </c>
    </row>
    <row r="35" spans="1:15" x14ac:dyDescent="0.3">
      <c r="D35" s="19" t="str">
        <f xml:space="preserve"> D26</f>
        <v>Regular</v>
      </c>
      <c r="E35" s="34">
        <v>0.15</v>
      </c>
    </row>
    <row r="36" spans="1:15" x14ac:dyDescent="0.3">
      <c r="D36" s="19" t="str">
        <f xml:space="preserve"> D27</f>
        <v>Bom</v>
      </c>
      <c r="E36" s="34">
        <v>0.15</v>
      </c>
    </row>
    <row r="37" spans="1:15" x14ac:dyDescent="0.3">
      <c r="D37" s="32" t="s">
        <v>143</v>
      </c>
      <c r="E37" s="35">
        <v>0.1</v>
      </c>
    </row>
    <row r="38" spans="1:15" ht="15" thickBot="1" x14ac:dyDescent="0.35">
      <c r="D38" s="20" t="s">
        <v>160</v>
      </c>
      <c r="E38" s="36">
        <v>0.1</v>
      </c>
    </row>
    <row r="39" spans="1:15" ht="15" thickBot="1" x14ac:dyDescent="0.35">
      <c r="D39" s="21"/>
      <c r="E39" s="21"/>
    </row>
    <row r="40" spans="1:15" x14ac:dyDescent="0.3">
      <c r="D40" s="16" t="s">
        <v>138</v>
      </c>
      <c r="E40" s="17"/>
    </row>
    <row r="41" spans="1:15" x14ac:dyDescent="0.3">
      <c r="D41" s="22" t="s">
        <v>139</v>
      </c>
      <c r="E41" s="23" t="s">
        <v>140</v>
      </c>
    </row>
    <row r="42" spans="1:15" x14ac:dyDescent="0.3">
      <c r="D42" s="24">
        <v>0</v>
      </c>
      <c r="E42" s="25">
        <v>0</v>
      </c>
    </row>
    <row r="43" spans="1:15" ht="15" thickBot="1" x14ac:dyDescent="0.35">
      <c r="D43" s="26">
        <f>-COS(PI()*E30/E33)</f>
        <v>-1</v>
      </c>
      <c r="E43" s="27">
        <f>SIN(PI()*E$30/E33)</f>
        <v>0</v>
      </c>
    </row>
    <row r="44" spans="1:15" x14ac:dyDescent="0.3"/>
    <row r="45" spans="1:15" x14ac:dyDescent="0.3">
      <c r="A45" s="44"/>
      <c r="B45" s="44"/>
      <c r="C45" s="44"/>
      <c r="D45" s="44"/>
      <c r="E45" s="44"/>
      <c r="F45" s="44"/>
      <c r="G45" s="44"/>
      <c r="H45" s="44"/>
      <c r="I45" s="44"/>
      <c r="J45" s="44"/>
      <c r="K45" s="44"/>
      <c r="L45" s="44"/>
      <c r="M45" s="44"/>
      <c r="N45" s="44"/>
      <c r="O45" s="44"/>
    </row>
    <row r="46" spans="1:15" ht="15" thickBot="1" x14ac:dyDescent="0.35"/>
    <row r="47" spans="1:15" x14ac:dyDescent="0.3">
      <c r="D47" s="10" t="s">
        <v>131</v>
      </c>
      <c r="E47" s="11" t="s">
        <v>132</v>
      </c>
    </row>
    <row r="48" spans="1:15" x14ac:dyDescent="0.3">
      <c r="D48" s="12" t="s">
        <v>142</v>
      </c>
      <c r="E48" s="31">
        <v>0.499</v>
      </c>
    </row>
    <row r="49" spans="1:5" ht="15" thickBot="1" x14ac:dyDescent="0.35">
      <c r="A49" s="50">
        <f>Ficha!O40</f>
        <v>0</v>
      </c>
      <c r="D49" s="13" t="s">
        <v>133</v>
      </c>
      <c r="E49" s="28">
        <v>0.64900000000000002</v>
      </c>
    </row>
    <row r="50" spans="1:5" x14ac:dyDescent="0.3">
      <c r="A50">
        <f>A49/3</f>
        <v>0</v>
      </c>
      <c r="D50" s="13" t="s">
        <v>134</v>
      </c>
      <c r="E50" s="29">
        <v>0.79900000000000004</v>
      </c>
    </row>
    <row r="51" spans="1:5" x14ac:dyDescent="0.3">
      <c r="D51" s="13" t="s">
        <v>143</v>
      </c>
      <c r="E51" s="29">
        <v>0.89900000000000002</v>
      </c>
    </row>
    <row r="52" spans="1:5" x14ac:dyDescent="0.3">
      <c r="D52" s="14" t="s">
        <v>160</v>
      </c>
      <c r="E52" s="29">
        <v>1</v>
      </c>
    </row>
    <row r="53" spans="1:5" ht="15" thickBot="1" x14ac:dyDescent="0.35">
      <c r="D53" s="15" t="s">
        <v>135</v>
      </c>
      <c r="E53" s="30">
        <f>A50</f>
        <v>0</v>
      </c>
    </row>
    <row r="54" spans="1:5" ht="15" thickBot="1" x14ac:dyDescent="0.35"/>
    <row r="55" spans="1:5" x14ac:dyDescent="0.3">
      <c r="D55" s="16" t="s">
        <v>136</v>
      </c>
      <c r="E55" s="17" t="s">
        <v>137</v>
      </c>
    </row>
    <row r="56" spans="1:5" x14ac:dyDescent="0.3">
      <c r="D56" s="18" t="s">
        <v>141</v>
      </c>
      <c r="E56" s="33">
        <v>1</v>
      </c>
    </row>
    <row r="57" spans="1:5" x14ac:dyDescent="0.3">
      <c r="D57" s="19" t="str">
        <f xml:space="preserve"> D48</f>
        <v>Insuficiente</v>
      </c>
      <c r="E57" s="34">
        <v>0.5</v>
      </c>
    </row>
    <row r="58" spans="1:5" x14ac:dyDescent="0.3">
      <c r="D58" s="19" t="str">
        <f xml:space="preserve"> D49</f>
        <v>Regular</v>
      </c>
      <c r="E58" s="34">
        <v>0.15</v>
      </c>
    </row>
    <row r="59" spans="1:5" x14ac:dyDescent="0.3">
      <c r="D59" s="19" t="str">
        <f xml:space="preserve"> D50</f>
        <v>Bom</v>
      </c>
      <c r="E59" s="34">
        <v>0.15</v>
      </c>
    </row>
    <row r="60" spans="1:5" x14ac:dyDescent="0.3">
      <c r="D60" s="32" t="s">
        <v>143</v>
      </c>
      <c r="E60" s="35">
        <v>0.1</v>
      </c>
    </row>
    <row r="61" spans="1:5" ht="15" thickBot="1" x14ac:dyDescent="0.35">
      <c r="D61" s="20" t="s">
        <v>160</v>
      </c>
      <c r="E61" s="36">
        <v>0.1</v>
      </c>
    </row>
    <row r="62" spans="1:5" ht="15" thickBot="1" x14ac:dyDescent="0.35">
      <c r="D62" s="21"/>
      <c r="E62" s="21"/>
    </row>
    <row r="63" spans="1:5" x14ac:dyDescent="0.3">
      <c r="D63" s="16" t="s">
        <v>138</v>
      </c>
      <c r="E63" s="17"/>
    </row>
    <row r="64" spans="1:5" x14ac:dyDescent="0.3">
      <c r="D64" s="22" t="s">
        <v>139</v>
      </c>
      <c r="E64" s="23" t="s">
        <v>140</v>
      </c>
    </row>
    <row r="65" spans="1:15" x14ac:dyDescent="0.3">
      <c r="D65" s="24">
        <v>0</v>
      </c>
      <c r="E65" s="25">
        <v>0</v>
      </c>
    </row>
    <row r="66" spans="1:15" ht="15" thickBot="1" x14ac:dyDescent="0.35">
      <c r="D66" s="26">
        <f>-COS(PI()*E53/E56)</f>
        <v>-1</v>
      </c>
      <c r="E66" s="27">
        <f>SIN(PI()*E$53/E56)</f>
        <v>0</v>
      </c>
    </row>
    <row r="67" spans="1:15" x14ac:dyDescent="0.3"/>
    <row r="68" spans="1:15" x14ac:dyDescent="0.3">
      <c r="A68" s="44"/>
      <c r="B68" s="44"/>
      <c r="C68" s="44"/>
      <c r="D68" s="44"/>
      <c r="E68" s="44"/>
      <c r="F68" s="44"/>
      <c r="G68" s="44"/>
      <c r="H68" s="44"/>
      <c r="I68" s="44"/>
      <c r="J68" s="44"/>
      <c r="K68" s="44"/>
      <c r="L68" s="44"/>
      <c r="M68" s="44"/>
      <c r="N68" s="44"/>
      <c r="O68" s="44"/>
    </row>
    <row r="69" spans="1:15" ht="15" thickBot="1" x14ac:dyDescent="0.35"/>
    <row r="70" spans="1:15" x14ac:dyDescent="0.3">
      <c r="D70" s="10" t="s">
        <v>131</v>
      </c>
      <c r="E70" s="11" t="s">
        <v>132</v>
      </c>
    </row>
    <row r="71" spans="1:15" x14ac:dyDescent="0.3">
      <c r="D71" s="12" t="s">
        <v>142</v>
      </c>
      <c r="E71" s="31">
        <v>0.499</v>
      </c>
    </row>
    <row r="72" spans="1:15" ht="15" thickBot="1" x14ac:dyDescent="0.35">
      <c r="A72" s="50">
        <f>Ficha!O45</f>
        <v>0</v>
      </c>
      <c r="D72" s="13" t="s">
        <v>133</v>
      </c>
      <c r="E72" s="28">
        <v>0.64900000000000002</v>
      </c>
    </row>
    <row r="73" spans="1:15" x14ac:dyDescent="0.3">
      <c r="A73">
        <f>A72/1</f>
        <v>0</v>
      </c>
      <c r="D73" s="13" t="s">
        <v>134</v>
      </c>
      <c r="E73" s="29">
        <v>0.79900000000000004</v>
      </c>
    </row>
    <row r="74" spans="1:15" x14ac:dyDescent="0.3">
      <c r="D74" s="13" t="s">
        <v>143</v>
      </c>
      <c r="E74" s="29">
        <v>0.89900000000000002</v>
      </c>
    </row>
    <row r="75" spans="1:15" x14ac:dyDescent="0.3">
      <c r="D75" s="14" t="s">
        <v>160</v>
      </c>
      <c r="E75" s="29">
        <v>1</v>
      </c>
    </row>
    <row r="76" spans="1:15" ht="15" thickBot="1" x14ac:dyDescent="0.35">
      <c r="D76" s="15" t="s">
        <v>135</v>
      </c>
      <c r="E76" s="30">
        <f>A73</f>
        <v>0</v>
      </c>
    </row>
    <row r="77" spans="1:15" ht="15" thickBot="1" x14ac:dyDescent="0.35"/>
    <row r="78" spans="1:15" x14ac:dyDescent="0.3">
      <c r="D78" s="16" t="s">
        <v>136</v>
      </c>
      <c r="E78" s="17" t="s">
        <v>137</v>
      </c>
    </row>
    <row r="79" spans="1:15" x14ac:dyDescent="0.3">
      <c r="D79" s="18" t="s">
        <v>141</v>
      </c>
      <c r="E79" s="33">
        <v>1</v>
      </c>
    </row>
    <row r="80" spans="1:15" x14ac:dyDescent="0.3">
      <c r="D80" s="19" t="str">
        <f xml:space="preserve"> D71</f>
        <v>Insuficiente</v>
      </c>
      <c r="E80" s="34">
        <v>0.5</v>
      </c>
    </row>
    <row r="81" spans="1:15" x14ac:dyDescent="0.3">
      <c r="D81" s="19" t="str">
        <f xml:space="preserve"> D72</f>
        <v>Regular</v>
      </c>
      <c r="E81" s="34">
        <v>0.15</v>
      </c>
    </row>
    <row r="82" spans="1:15" x14ac:dyDescent="0.3">
      <c r="D82" s="19" t="str">
        <f xml:space="preserve"> D73</f>
        <v>Bom</v>
      </c>
      <c r="E82" s="34">
        <v>0.15</v>
      </c>
    </row>
    <row r="83" spans="1:15" x14ac:dyDescent="0.3">
      <c r="D83" s="32" t="s">
        <v>143</v>
      </c>
      <c r="E83" s="35">
        <v>0.1</v>
      </c>
    </row>
    <row r="84" spans="1:15" ht="15" thickBot="1" x14ac:dyDescent="0.35">
      <c r="D84" s="20" t="s">
        <v>160</v>
      </c>
      <c r="E84" s="36">
        <v>0.1</v>
      </c>
    </row>
    <row r="85" spans="1:15" ht="15" thickBot="1" x14ac:dyDescent="0.35">
      <c r="D85" s="21"/>
      <c r="E85" s="21"/>
    </row>
    <row r="86" spans="1:15" x14ac:dyDescent="0.3">
      <c r="D86" s="16" t="s">
        <v>138</v>
      </c>
      <c r="E86" s="17"/>
    </row>
    <row r="87" spans="1:15" x14ac:dyDescent="0.3">
      <c r="D87" s="22" t="s">
        <v>139</v>
      </c>
      <c r="E87" s="23" t="s">
        <v>140</v>
      </c>
    </row>
    <row r="88" spans="1:15" x14ac:dyDescent="0.3">
      <c r="D88" s="24">
        <v>0</v>
      </c>
      <c r="E88" s="25">
        <v>0</v>
      </c>
    </row>
    <row r="89" spans="1:15" ht="15" thickBot="1" x14ac:dyDescent="0.35">
      <c r="D89" s="26">
        <f>-COS(PI()*E76/E79)</f>
        <v>-1</v>
      </c>
      <c r="E89" s="27">
        <f>SIN(PI()*E$76/E79)</f>
        <v>0</v>
      </c>
    </row>
    <row r="90" spans="1:15" x14ac:dyDescent="0.3"/>
    <row r="91" spans="1:15" x14ac:dyDescent="0.3">
      <c r="A91" s="44"/>
      <c r="B91" s="44"/>
      <c r="C91" s="44"/>
      <c r="D91" s="44"/>
      <c r="E91" s="44"/>
      <c r="F91" s="44"/>
      <c r="G91" s="44"/>
      <c r="H91" s="44"/>
      <c r="I91" s="44"/>
      <c r="J91" s="44"/>
      <c r="K91" s="44"/>
      <c r="L91" s="44"/>
      <c r="M91" s="44"/>
      <c r="N91" s="44"/>
      <c r="O91" s="44"/>
    </row>
    <row r="92" spans="1:15" ht="15" thickBot="1" x14ac:dyDescent="0.35"/>
    <row r="93" spans="1:15" x14ac:dyDescent="0.3">
      <c r="D93" s="10" t="s">
        <v>131</v>
      </c>
      <c r="E93" s="11" t="s">
        <v>132</v>
      </c>
    </row>
    <row r="94" spans="1:15" x14ac:dyDescent="0.3">
      <c r="D94" s="12" t="s">
        <v>142</v>
      </c>
      <c r="E94" s="31">
        <v>0.499</v>
      </c>
    </row>
    <row r="95" spans="1:15" ht="15" thickBot="1" x14ac:dyDescent="0.35">
      <c r="A95" s="50">
        <f>Ficha!O56</f>
        <v>0</v>
      </c>
      <c r="D95" s="13" t="s">
        <v>133</v>
      </c>
      <c r="E95" s="28">
        <v>0.64900000000000002</v>
      </c>
    </row>
    <row r="96" spans="1:15" x14ac:dyDescent="0.3">
      <c r="A96">
        <f>A95/7</f>
        <v>0</v>
      </c>
      <c r="D96" s="13" t="s">
        <v>134</v>
      </c>
      <c r="E96" s="29">
        <v>0.79900000000000004</v>
      </c>
    </row>
    <row r="97" spans="4:5" x14ac:dyDescent="0.3">
      <c r="D97" s="13" t="s">
        <v>143</v>
      </c>
      <c r="E97" s="29">
        <v>0.89900000000000002</v>
      </c>
    </row>
    <row r="98" spans="4:5" x14ac:dyDescent="0.3">
      <c r="D98" s="14" t="s">
        <v>160</v>
      </c>
      <c r="E98" s="29">
        <v>1</v>
      </c>
    </row>
    <row r="99" spans="4:5" ht="15" thickBot="1" x14ac:dyDescent="0.35">
      <c r="D99" s="15" t="s">
        <v>135</v>
      </c>
      <c r="E99" s="30">
        <f>A96</f>
        <v>0</v>
      </c>
    </row>
    <row r="100" spans="4:5" ht="15" thickBot="1" x14ac:dyDescent="0.35"/>
    <row r="101" spans="4:5" x14ac:dyDescent="0.3">
      <c r="D101" s="16" t="s">
        <v>136</v>
      </c>
      <c r="E101" s="17" t="s">
        <v>137</v>
      </c>
    </row>
    <row r="102" spans="4:5" x14ac:dyDescent="0.3">
      <c r="D102" s="18" t="s">
        <v>141</v>
      </c>
      <c r="E102" s="33">
        <v>1</v>
      </c>
    </row>
    <row r="103" spans="4:5" x14ac:dyDescent="0.3">
      <c r="D103" s="19" t="str">
        <f xml:space="preserve"> D94</f>
        <v>Insuficiente</v>
      </c>
      <c r="E103" s="34">
        <v>0.5</v>
      </c>
    </row>
    <row r="104" spans="4:5" x14ac:dyDescent="0.3">
      <c r="D104" s="19" t="str">
        <f xml:space="preserve"> D95</f>
        <v>Regular</v>
      </c>
      <c r="E104" s="34">
        <v>0.15</v>
      </c>
    </row>
    <row r="105" spans="4:5" x14ac:dyDescent="0.3">
      <c r="D105" s="19" t="str">
        <f xml:space="preserve"> D96</f>
        <v>Bom</v>
      </c>
      <c r="E105" s="34">
        <v>0.15</v>
      </c>
    </row>
    <row r="106" spans="4:5" x14ac:dyDescent="0.3">
      <c r="D106" s="32" t="s">
        <v>143</v>
      </c>
      <c r="E106" s="35">
        <v>0.1</v>
      </c>
    </row>
    <row r="107" spans="4:5" ht="15" thickBot="1" x14ac:dyDescent="0.35">
      <c r="D107" s="20" t="s">
        <v>160</v>
      </c>
      <c r="E107" s="36">
        <v>0.1</v>
      </c>
    </row>
    <row r="108" spans="4:5" ht="15" thickBot="1" x14ac:dyDescent="0.35">
      <c r="D108" s="21"/>
      <c r="E108" s="21"/>
    </row>
    <row r="109" spans="4:5" x14ac:dyDescent="0.3">
      <c r="D109" s="16" t="s">
        <v>138</v>
      </c>
      <c r="E109" s="17"/>
    </row>
    <row r="110" spans="4:5" x14ac:dyDescent="0.3">
      <c r="D110" s="22" t="s">
        <v>139</v>
      </c>
      <c r="E110" s="23" t="s">
        <v>140</v>
      </c>
    </row>
    <row r="111" spans="4:5" x14ac:dyDescent="0.3">
      <c r="D111" s="24">
        <v>0</v>
      </c>
      <c r="E111" s="25">
        <v>0</v>
      </c>
    </row>
    <row r="112" spans="4:5" ht="15" thickBot="1" x14ac:dyDescent="0.35">
      <c r="D112" s="26">
        <f>-COS(PI()*E99/E102)</f>
        <v>-1</v>
      </c>
      <c r="E112" s="27">
        <f>SIN(PI()*E$99/E102)</f>
        <v>0</v>
      </c>
    </row>
    <row r="113" spans="1:15" x14ac:dyDescent="0.3"/>
    <row r="114" spans="1:15" x14ac:dyDescent="0.3">
      <c r="A114" s="44"/>
      <c r="B114" s="44"/>
      <c r="C114" s="44"/>
      <c r="D114" s="44"/>
      <c r="E114" s="44"/>
      <c r="F114" s="44"/>
      <c r="G114" s="44"/>
      <c r="H114" s="44"/>
      <c r="I114" s="44"/>
      <c r="J114" s="44"/>
      <c r="K114" s="44"/>
      <c r="L114" s="44"/>
      <c r="M114" s="44"/>
      <c r="N114" s="44"/>
      <c r="O114" s="44"/>
    </row>
    <row r="115" spans="1:15" ht="15" thickBot="1" x14ac:dyDescent="0.35"/>
    <row r="116" spans="1:15" x14ac:dyDescent="0.3">
      <c r="D116" s="10" t="s">
        <v>131</v>
      </c>
      <c r="E116" s="11" t="s">
        <v>132</v>
      </c>
    </row>
    <row r="117" spans="1:15" x14ac:dyDescent="0.3">
      <c r="D117" s="12" t="s">
        <v>142</v>
      </c>
      <c r="E117" s="31">
        <v>0.499</v>
      </c>
    </row>
    <row r="118" spans="1:15" ht="15" thickBot="1" x14ac:dyDescent="0.35">
      <c r="A118" s="50">
        <f>Ficha!O63</f>
        <v>0</v>
      </c>
      <c r="D118" s="13" t="s">
        <v>133</v>
      </c>
      <c r="E118" s="28">
        <v>0.64900000000000002</v>
      </c>
    </row>
    <row r="119" spans="1:15" x14ac:dyDescent="0.3">
      <c r="A119">
        <f>A118/3</f>
        <v>0</v>
      </c>
      <c r="D119" s="13" t="s">
        <v>134</v>
      </c>
      <c r="E119" s="29">
        <v>0.79900000000000004</v>
      </c>
    </row>
    <row r="120" spans="1:15" x14ac:dyDescent="0.3">
      <c r="D120" s="13" t="s">
        <v>143</v>
      </c>
      <c r="E120" s="29">
        <v>0.89900000000000002</v>
      </c>
    </row>
    <row r="121" spans="1:15" x14ac:dyDescent="0.3">
      <c r="D121" s="14" t="s">
        <v>160</v>
      </c>
      <c r="E121" s="29">
        <v>1</v>
      </c>
    </row>
    <row r="122" spans="1:15" ht="15" thickBot="1" x14ac:dyDescent="0.35">
      <c r="D122" s="15" t="s">
        <v>135</v>
      </c>
      <c r="E122" s="30">
        <f>A119</f>
        <v>0</v>
      </c>
    </row>
    <row r="123" spans="1:15" ht="15" thickBot="1" x14ac:dyDescent="0.35"/>
    <row r="124" spans="1:15" x14ac:dyDescent="0.3">
      <c r="D124" s="16" t="s">
        <v>136</v>
      </c>
      <c r="E124" s="17" t="s">
        <v>137</v>
      </c>
    </row>
    <row r="125" spans="1:15" x14ac:dyDescent="0.3">
      <c r="D125" s="18" t="s">
        <v>141</v>
      </c>
      <c r="E125" s="33">
        <v>1</v>
      </c>
    </row>
    <row r="126" spans="1:15" x14ac:dyDescent="0.3">
      <c r="D126" s="19" t="str">
        <f xml:space="preserve"> D117</f>
        <v>Insuficiente</v>
      </c>
      <c r="E126" s="34">
        <v>0.5</v>
      </c>
    </row>
    <row r="127" spans="1:15" x14ac:dyDescent="0.3">
      <c r="D127" s="19" t="str">
        <f xml:space="preserve"> D118</f>
        <v>Regular</v>
      </c>
      <c r="E127" s="34">
        <v>0.15</v>
      </c>
    </row>
    <row r="128" spans="1:15" x14ac:dyDescent="0.3">
      <c r="D128" s="19" t="str">
        <f xml:space="preserve"> D119</f>
        <v>Bom</v>
      </c>
      <c r="E128" s="34">
        <v>0.15</v>
      </c>
    </row>
    <row r="129" spans="1:15" x14ac:dyDescent="0.3">
      <c r="D129" s="32" t="s">
        <v>143</v>
      </c>
      <c r="E129" s="35">
        <v>0.1</v>
      </c>
    </row>
    <row r="130" spans="1:15" ht="15" thickBot="1" x14ac:dyDescent="0.35">
      <c r="D130" s="20" t="s">
        <v>160</v>
      </c>
      <c r="E130" s="36">
        <v>0.1</v>
      </c>
    </row>
    <row r="131" spans="1:15" ht="15" thickBot="1" x14ac:dyDescent="0.35">
      <c r="D131" s="21"/>
      <c r="E131" s="21"/>
    </row>
    <row r="132" spans="1:15" x14ac:dyDescent="0.3">
      <c r="D132" s="16" t="s">
        <v>138</v>
      </c>
      <c r="E132" s="17"/>
    </row>
    <row r="133" spans="1:15" x14ac:dyDescent="0.3">
      <c r="D133" s="22" t="s">
        <v>139</v>
      </c>
      <c r="E133" s="23" t="s">
        <v>140</v>
      </c>
    </row>
    <row r="134" spans="1:15" x14ac:dyDescent="0.3">
      <c r="D134" s="24">
        <v>0</v>
      </c>
      <c r="E134" s="25">
        <v>0</v>
      </c>
    </row>
    <row r="135" spans="1:15" ht="15" thickBot="1" x14ac:dyDescent="0.35">
      <c r="D135" s="26">
        <f>-COS(PI()*E122/E125)</f>
        <v>-1</v>
      </c>
      <c r="E135" s="27">
        <f>SIN(PI()*E$122/E125)</f>
        <v>0</v>
      </c>
    </row>
    <row r="136" spans="1:15" x14ac:dyDescent="0.3"/>
    <row r="137" spans="1:15" x14ac:dyDescent="0.3">
      <c r="A137" s="44"/>
      <c r="B137" s="44"/>
      <c r="C137" s="44"/>
      <c r="D137" s="44"/>
      <c r="E137" s="44"/>
      <c r="F137" s="44"/>
      <c r="G137" s="44"/>
      <c r="H137" s="44"/>
      <c r="I137" s="44"/>
      <c r="J137" s="44"/>
      <c r="K137" s="44"/>
      <c r="L137" s="44"/>
      <c r="M137" s="44"/>
      <c r="N137" s="44"/>
      <c r="O137" s="44"/>
    </row>
    <row r="138" spans="1:15" ht="15" thickBot="1" x14ac:dyDescent="0.35"/>
    <row r="139" spans="1:15" x14ac:dyDescent="0.3">
      <c r="D139" s="10" t="s">
        <v>131</v>
      </c>
      <c r="E139" s="11" t="s">
        <v>132</v>
      </c>
    </row>
    <row r="140" spans="1:15" x14ac:dyDescent="0.3">
      <c r="D140" s="12" t="s">
        <v>142</v>
      </c>
      <c r="E140" s="31">
        <v>0.499</v>
      </c>
    </row>
    <row r="141" spans="1:15" ht="15" thickBot="1" x14ac:dyDescent="0.35">
      <c r="A141" s="50">
        <f>Ficha!O70</f>
        <v>0</v>
      </c>
      <c r="D141" s="13" t="s">
        <v>133</v>
      </c>
      <c r="E141" s="28">
        <v>0.64900000000000002</v>
      </c>
    </row>
    <row r="142" spans="1:15" x14ac:dyDescent="0.3">
      <c r="A142">
        <f>A141/3</f>
        <v>0</v>
      </c>
      <c r="D142" s="13" t="s">
        <v>134</v>
      </c>
      <c r="E142" s="29">
        <v>0.79900000000000004</v>
      </c>
    </row>
    <row r="143" spans="1:15" x14ac:dyDescent="0.3">
      <c r="D143" s="13" t="s">
        <v>143</v>
      </c>
      <c r="E143" s="29">
        <v>0.89900000000000002</v>
      </c>
    </row>
    <row r="144" spans="1:15" x14ac:dyDescent="0.3">
      <c r="D144" s="14" t="s">
        <v>160</v>
      </c>
      <c r="E144" s="29">
        <v>1</v>
      </c>
    </row>
    <row r="145" spans="1:15" ht="15" thickBot="1" x14ac:dyDescent="0.35">
      <c r="D145" s="15" t="s">
        <v>135</v>
      </c>
      <c r="E145" s="30">
        <f>A142</f>
        <v>0</v>
      </c>
    </row>
    <row r="146" spans="1:15" ht="15" thickBot="1" x14ac:dyDescent="0.35"/>
    <row r="147" spans="1:15" x14ac:dyDescent="0.3">
      <c r="D147" s="16" t="s">
        <v>136</v>
      </c>
      <c r="E147" s="17" t="s">
        <v>137</v>
      </c>
    </row>
    <row r="148" spans="1:15" x14ac:dyDescent="0.3">
      <c r="D148" s="18" t="s">
        <v>141</v>
      </c>
      <c r="E148" s="33">
        <v>1</v>
      </c>
    </row>
    <row r="149" spans="1:15" x14ac:dyDescent="0.3">
      <c r="D149" s="19" t="str">
        <f xml:space="preserve"> D140</f>
        <v>Insuficiente</v>
      </c>
      <c r="E149" s="34">
        <v>0.5</v>
      </c>
    </row>
    <row r="150" spans="1:15" x14ac:dyDescent="0.3">
      <c r="D150" s="19" t="str">
        <f xml:space="preserve"> D141</f>
        <v>Regular</v>
      </c>
      <c r="E150" s="34">
        <v>0.15</v>
      </c>
    </row>
    <row r="151" spans="1:15" x14ac:dyDescent="0.3">
      <c r="D151" s="19" t="str">
        <f xml:space="preserve"> D142</f>
        <v>Bom</v>
      </c>
      <c r="E151" s="34">
        <v>0.15</v>
      </c>
    </row>
    <row r="152" spans="1:15" x14ac:dyDescent="0.3">
      <c r="D152" s="32" t="s">
        <v>143</v>
      </c>
      <c r="E152" s="35">
        <v>0.1</v>
      </c>
    </row>
    <row r="153" spans="1:15" ht="15" thickBot="1" x14ac:dyDescent="0.35">
      <c r="D153" s="20" t="s">
        <v>160</v>
      </c>
      <c r="E153" s="36">
        <v>0.1</v>
      </c>
    </row>
    <row r="154" spans="1:15" ht="15" thickBot="1" x14ac:dyDescent="0.35">
      <c r="D154" s="21"/>
      <c r="E154" s="21"/>
    </row>
    <row r="155" spans="1:15" x14ac:dyDescent="0.3">
      <c r="D155" s="16" t="s">
        <v>138</v>
      </c>
      <c r="E155" s="17"/>
    </row>
    <row r="156" spans="1:15" x14ac:dyDescent="0.3">
      <c r="D156" s="22" t="s">
        <v>139</v>
      </c>
      <c r="E156" s="23" t="s">
        <v>140</v>
      </c>
    </row>
    <row r="157" spans="1:15" x14ac:dyDescent="0.3">
      <c r="D157" s="24">
        <v>0</v>
      </c>
      <c r="E157" s="25">
        <v>0</v>
      </c>
    </row>
    <row r="158" spans="1:15" ht="15" thickBot="1" x14ac:dyDescent="0.35">
      <c r="D158" s="26">
        <f>-COS(PI()*E145/E148)</f>
        <v>-1</v>
      </c>
      <c r="E158" s="27">
        <f>SIN(PI()*E$145/E148)</f>
        <v>0</v>
      </c>
    </row>
    <row r="159" spans="1:15" x14ac:dyDescent="0.3"/>
    <row r="160" spans="1:15" x14ac:dyDescent="0.3">
      <c r="A160" s="44"/>
      <c r="B160" s="44"/>
      <c r="C160" s="44"/>
      <c r="D160" s="44"/>
      <c r="E160" s="44"/>
      <c r="F160" s="44"/>
      <c r="G160" s="44"/>
      <c r="H160" s="44"/>
      <c r="I160" s="44"/>
      <c r="J160" s="44"/>
      <c r="K160" s="44"/>
      <c r="L160" s="44"/>
      <c r="M160" s="44"/>
      <c r="N160" s="44"/>
      <c r="O160" s="44"/>
    </row>
    <row r="161" spans="1:5" ht="15" thickBot="1" x14ac:dyDescent="0.35"/>
    <row r="162" spans="1:5" x14ac:dyDescent="0.3">
      <c r="D162" s="10" t="s">
        <v>131</v>
      </c>
      <c r="E162" s="11" t="s">
        <v>132</v>
      </c>
    </row>
    <row r="163" spans="1:5" ht="15" thickBot="1" x14ac:dyDescent="0.35">
      <c r="A163" s="50">
        <f>Ficha!O83</f>
        <v>0</v>
      </c>
      <c r="D163" s="12" t="s">
        <v>142</v>
      </c>
      <c r="E163" s="31">
        <v>0.499</v>
      </c>
    </row>
    <row r="164" spans="1:5" x14ac:dyDescent="0.3">
      <c r="A164">
        <f>A163/9</f>
        <v>0</v>
      </c>
      <c r="D164" s="13" t="s">
        <v>133</v>
      </c>
      <c r="E164" s="28">
        <v>0.64900000000000002</v>
      </c>
    </row>
    <row r="165" spans="1:5" x14ac:dyDescent="0.3">
      <c r="D165" s="13" t="s">
        <v>134</v>
      </c>
      <c r="E165" s="29">
        <v>0.79900000000000004</v>
      </c>
    </row>
    <row r="166" spans="1:5" x14ac:dyDescent="0.3">
      <c r="D166" s="13" t="s">
        <v>143</v>
      </c>
      <c r="E166" s="29">
        <v>0.89900000000000002</v>
      </c>
    </row>
    <row r="167" spans="1:5" x14ac:dyDescent="0.3">
      <c r="D167" s="14" t="s">
        <v>160</v>
      </c>
      <c r="E167" s="29">
        <v>1</v>
      </c>
    </row>
    <row r="168" spans="1:5" ht="15" thickBot="1" x14ac:dyDescent="0.35">
      <c r="D168" s="15" t="s">
        <v>135</v>
      </c>
      <c r="E168" s="30">
        <f>A164</f>
        <v>0</v>
      </c>
    </row>
    <row r="169" spans="1:5" ht="15" thickBot="1" x14ac:dyDescent="0.35"/>
    <row r="170" spans="1:5" x14ac:dyDescent="0.3">
      <c r="D170" s="16" t="s">
        <v>136</v>
      </c>
      <c r="E170" s="17" t="s">
        <v>137</v>
      </c>
    </row>
    <row r="171" spans="1:5" x14ac:dyDescent="0.3">
      <c r="D171" s="18" t="s">
        <v>141</v>
      </c>
      <c r="E171" s="33">
        <v>1</v>
      </c>
    </row>
    <row r="172" spans="1:5" x14ac:dyDescent="0.3">
      <c r="D172" s="19" t="str">
        <f xml:space="preserve"> D163</f>
        <v>Insuficiente</v>
      </c>
      <c r="E172" s="34">
        <v>0.5</v>
      </c>
    </row>
    <row r="173" spans="1:5" x14ac:dyDescent="0.3">
      <c r="D173" s="19" t="str">
        <f xml:space="preserve"> D164</f>
        <v>Regular</v>
      </c>
      <c r="E173" s="34">
        <v>0.15</v>
      </c>
    </row>
    <row r="174" spans="1:5" x14ac:dyDescent="0.3">
      <c r="D174" s="19" t="str">
        <f xml:space="preserve"> D165</f>
        <v>Bom</v>
      </c>
      <c r="E174" s="34">
        <v>0.15</v>
      </c>
    </row>
    <row r="175" spans="1:5" x14ac:dyDescent="0.3">
      <c r="D175" s="32" t="s">
        <v>143</v>
      </c>
      <c r="E175" s="35">
        <v>0.1</v>
      </c>
    </row>
    <row r="176" spans="1:5" ht="15" thickBot="1" x14ac:dyDescent="0.35">
      <c r="D176" s="20" t="s">
        <v>160</v>
      </c>
      <c r="E176" s="36">
        <v>0.1</v>
      </c>
    </row>
    <row r="177" spans="1:15" ht="15" thickBot="1" x14ac:dyDescent="0.35">
      <c r="D177" s="21"/>
      <c r="E177" s="21"/>
    </row>
    <row r="178" spans="1:15" x14ac:dyDescent="0.3">
      <c r="D178" s="16" t="s">
        <v>138</v>
      </c>
      <c r="E178" s="17"/>
    </row>
    <row r="179" spans="1:15" x14ac:dyDescent="0.3">
      <c r="D179" s="22" t="s">
        <v>139</v>
      </c>
      <c r="E179" s="23" t="s">
        <v>140</v>
      </c>
    </row>
    <row r="180" spans="1:15" x14ac:dyDescent="0.3">
      <c r="D180" s="24">
        <v>0</v>
      </c>
      <c r="E180" s="25">
        <v>0</v>
      </c>
    </row>
    <row r="181" spans="1:15" ht="15" thickBot="1" x14ac:dyDescent="0.35">
      <c r="D181" s="26">
        <f>-COS(PI()*E168/E171)</f>
        <v>-1</v>
      </c>
      <c r="E181" s="27">
        <f>SIN(PI()*E$168/E171)</f>
        <v>0</v>
      </c>
    </row>
    <row r="182" spans="1:15" x14ac:dyDescent="0.3"/>
    <row r="183" spans="1:15" x14ac:dyDescent="0.3">
      <c r="A183" s="44"/>
      <c r="B183" s="44"/>
      <c r="C183" s="44"/>
      <c r="D183" s="44"/>
      <c r="E183" s="44"/>
      <c r="F183" s="44"/>
      <c r="G183" s="44"/>
      <c r="H183" s="44"/>
      <c r="I183" s="44"/>
      <c r="J183" s="44"/>
      <c r="K183" s="44"/>
      <c r="L183" s="44"/>
      <c r="M183" s="44"/>
      <c r="N183" s="44"/>
      <c r="O183" s="44"/>
    </row>
    <row r="184" spans="1:15" ht="15" thickBot="1" x14ac:dyDescent="0.35"/>
    <row r="185" spans="1:15" x14ac:dyDescent="0.3">
      <c r="D185" s="10" t="s">
        <v>131</v>
      </c>
      <c r="E185" s="11" t="s">
        <v>132</v>
      </c>
    </row>
    <row r="186" spans="1:15" ht="15" thickBot="1" x14ac:dyDescent="0.35">
      <c r="A186" s="50">
        <f>Ficha!O97</f>
        <v>0</v>
      </c>
      <c r="D186" s="12" t="s">
        <v>142</v>
      </c>
      <c r="E186" s="31">
        <v>0.499</v>
      </c>
    </row>
    <row r="187" spans="1:15" x14ac:dyDescent="0.3">
      <c r="A187">
        <f>A186/10</f>
        <v>0</v>
      </c>
      <c r="D187" s="13" t="s">
        <v>133</v>
      </c>
      <c r="E187" s="28">
        <v>0.64900000000000002</v>
      </c>
    </row>
    <row r="188" spans="1:15" x14ac:dyDescent="0.3">
      <c r="D188" s="13" t="s">
        <v>134</v>
      </c>
      <c r="E188" s="29">
        <v>0.79900000000000004</v>
      </c>
    </row>
    <row r="189" spans="1:15" x14ac:dyDescent="0.3">
      <c r="D189" s="13" t="s">
        <v>143</v>
      </c>
      <c r="E189" s="29">
        <v>0.89900000000000002</v>
      </c>
    </row>
    <row r="190" spans="1:15" x14ac:dyDescent="0.3">
      <c r="D190" s="14" t="s">
        <v>160</v>
      </c>
      <c r="E190" s="29">
        <v>1</v>
      </c>
    </row>
    <row r="191" spans="1:15" ht="15" thickBot="1" x14ac:dyDescent="0.35">
      <c r="D191" s="15" t="s">
        <v>135</v>
      </c>
      <c r="E191" s="30">
        <f>A187</f>
        <v>0</v>
      </c>
    </row>
    <row r="192" spans="1:15" ht="15" thickBot="1" x14ac:dyDescent="0.35"/>
    <row r="193" spans="1:15" x14ac:dyDescent="0.3">
      <c r="D193" s="16" t="s">
        <v>136</v>
      </c>
      <c r="E193" s="17" t="s">
        <v>137</v>
      </c>
    </row>
    <row r="194" spans="1:15" x14ac:dyDescent="0.3">
      <c r="D194" s="18" t="s">
        <v>141</v>
      </c>
      <c r="E194" s="33">
        <v>1</v>
      </c>
    </row>
    <row r="195" spans="1:15" x14ac:dyDescent="0.3">
      <c r="D195" s="19" t="str">
        <f xml:space="preserve"> D186</f>
        <v>Insuficiente</v>
      </c>
      <c r="E195" s="34">
        <v>0.5</v>
      </c>
    </row>
    <row r="196" spans="1:15" x14ac:dyDescent="0.3">
      <c r="D196" s="19" t="str">
        <f xml:space="preserve"> D187</f>
        <v>Regular</v>
      </c>
      <c r="E196" s="34">
        <v>0.15</v>
      </c>
    </row>
    <row r="197" spans="1:15" x14ac:dyDescent="0.3">
      <c r="D197" s="19" t="str">
        <f xml:space="preserve"> D188</f>
        <v>Bom</v>
      </c>
      <c r="E197" s="34">
        <v>0.15</v>
      </c>
    </row>
    <row r="198" spans="1:15" x14ac:dyDescent="0.3">
      <c r="D198" s="32" t="s">
        <v>143</v>
      </c>
      <c r="E198" s="35">
        <v>0.1</v>
      </c>
    </row>
    <row r="199" spans="1:15" ht="15" thickBot="1" x14ac:dyDescent="0.35">
      <c r="D199" s="20" t="s">
        <v>160</v>
      </c>
      <c r="E199" s="36">
        <v>0.1</v>
      </c>
    </row>
    <row r="200" spans="1:15" ht="15" thickBot="1" x14ac:dyDescent="0.35">
      <c r="D200" s="21"/>
      <c r="E200" s="21"/>
    </row>
    <row r="201" spans="1:15" x14ac:dyDescent="0.3">
      <c r="D201" s="16" t="s">
        <v>138</v>
      </c>
      <c r="E201" s="17"/>
    </row>
    <row r="202" spans="1:15" x14ac:dyDescent="0.3">
      <c r="D202" s="22" t="s">
        <v>139</v>
      </c>
      <c r="E202" s="23" t="s">
        <v>140</v>
      </c>
    </row>
    <row r="203" spans="1:15" x14ac:dyDescent="0.3">
      <c r="D203" s="24">
        <v>0</v>
      </c>
      <c r="E203" s="25">
        <v>0</v>
      </c>
    </row>
    <row r="204" spans="1:15" ht="15" thickBot="1" x14ac:dyDescent="0.35">
      <c r="D204" s="26">
        <f>-COS(PI()*E191/E194)</f>
        <v>-1</v>
      </c>
      <c r="E204" s="27">
        <f>SIN(PI()*E$191/E194)</f>
        <v>0</v>
      </c>
    </row>
    <row r="205" spans="1:15" x14ac:dyDescent="0.3"/>
    <row r="206" spans="1:15" x14ac:dyDescent="0.3">
      <c r="A206" s="44"/>
      <c r="B206" s="44"/>
      <c r="C206" s="44"/>
      <c r="D206" s="44"/>
      <c r="E206" s="44"/>
      <c r="F206" s="44"/>
      <c r="G206" s="44"/>
      <c r="H206" s="44"/>
      <c r="I206" s="44"/>
      <c r="J206" s="44"/>
      <c r="K206" s="44"/>
      <c r="L206" s="44"/>
      <c r="M206" s="44"/>
      <c r="N206" s="44"/>
      <c r="O206" s="44"/>
    </row>
    <row r="207" spans="1:15" ht="15" thickBot="1" x14ac:dyDescent="0.35"/>
    <row r="208" spans="1:15" x14ac:dyDescent="0.3">
      <c r="D208" s="10" t="s">
        <v>131</v>
      </c>
      <c r="E208" s="11" t="s">
        <v>132</v>
      </c>
    </row>
    <row r="209" spans="1:5" ht="15" thickBot="1" x14ac:dyDescent="0.35">
      <c r="A209" s="50">
        <f>Ficha!O106</f>
        <v>0</v>
      </c>
      <c r="D209" s="12" t="s">
        <v>142</v>
      </c>
      <c r="E209" s="31">
        <v>0.499</v>
      </c>
    </row>
    <row r="210" spans="1:5" x14ac:dyDescent="0.3">
      <c r="A210">
        <f>A209/5</f>
        <v>0</v>
      </c>
      <c r="D210" s="13" t="s">
        <v>133</v>
      </c>
      <c r="E210" s="28">
        <v>0.64900000000000002</v>
      </c>
    </row>
    <row r="211" spans="1:5" x14ac:dyDescent="0.3">
      <c r="D211" s="13" t="s">
        <v>134</v>
      </c>
      <c r="E211" s="29">
        <v>0.79900000000000004</v>
      </c>
    </row>
    <row r="212" spans="1:5" x14ac:dyDescent="0.3">
      <c r="D212" s="13" t="s">
        <v>143</v>
      </c>
      <c r="E212" s="29">
        <v>0.89900000000000002</v>
      </c>
    </row>
    <row r="213" spans="1:5" x14ac:dyDescent="0.3">
      <c r="D213" s="14" t="s">
        <v>160</v>
      </c>
      <c r="E213" s="29">
        <v>1</v>
      </c>
    </row>
    <row r="214" spans="1:5" ht="15" thickBot="1" x14ac:dyDescent="0.35">
      <c r="D214" s="15" t="s">
        <v>135</v>
      </c>
      <c r="E214" s="30">
        <f>A210</f>
        <v>0</v>
      </c>
    </row>
    <row r="215" spans="1:5" ht="15" thickBot="1" x14ac:dyDescent="0.35"/>
    <row r="216" spans="1:5" x14ac:dyDescent="0.3">
      <c r="D216" s="16" t="s">
        <v>136</v>
      </c>
      <c r="E216" s="17" t="s">
        <v>137</v>
      </c>
    </row>
    <row r="217" spans="1:5" x14ac:dyDescent="0.3">
      <c r="D217" s="18" t="s">
        <v>141</v>
      </c>
      <c r="E217" s="33">
        <v>1</v>
      </c>
    </row>
    <row r="218" spans="1:5" x14ac:dyDescent="0.3">
      <c r="D218" s="19" t="str">
        <f xml:space="preserve"> D209</f>
        <v>Insuficiente</v>
      </c>
      <c r="E218" s="34">
        <v>0.5</v>
      </c>
    </row>
    <row r="219" spans="1:5" x14ac:dyDescent="0.3">
      <c r="D219" s="19" t="str">
        <f xml:space="preserve"> D210</f>
        <v>Regular</v>
      </c>
      <c r="E219" s="34">
        <v>0.15</v>
      </c>
    </row>
    <row r="220" spans="1:5" x14ac:dyDescent="0.3">
      <c r="D220" s="19" t="str">
        <f xml:space="preserve"> D211</f>
        <v>Bom</v>
      </c>
      <c r="E220" s="34">
        <v>0.15</v>
      </c>
    </row>
    <row r="221" spans="1:5" x14ac:dyDescent="0.3">
      <c r="D221" s="32" t="s">
        <v>143</v>
      </c>
      <c r="E221" s="35">
        <v>0.1</v>
      </c>
    </row>
    <row r="222" spans="1:5" ht="15" thickBot="1" x14ac:dyDescent="0.35">
      <c r="D222" s="20" t="s">
        <v>160</v>
      </c>
      <c r="E222" s="36">
        <v>0.1</v>
      </c>
    </row>
    <row r="223" spans="1:5" ht="15" thickBot="1" x14ac:dyDescent="0.35">
      <c r="D223" s="21"/>
      <c r="E223" s="21"/>
    </row>
    <row r="224" spans="1:5" x14ac:dyDescent="0.3">
      <c r="D224" s="16" t="s">
        <v>138</v>
      </c>
      <c r="E224" s="17"/>
    </row>
    <row r="225" spans="1:15" x14ac:dyDescent="0.3">
      <c r="D225" s="22" t="s">
        <v>139</v>
      </c>
      <c r="E225" s="23" t="s">
        <v>140</v>
      </c>
    </row>
    <row r="226" spans="1:15" x14ac:dyDescent="0.3">
      <c r="D226" s="24">
        <v>0</v>
      </c>
      <c r="E226" s="25">
        <v>0</v>
      </c>
    </row>
    <row r="227" spans="1:15" ht="15" thickBot="1" x14ac:dyDescent="0.35">
      <c r="D227" s="26">
        <f>-COS(PI()*E214/E217)</f>
        <v>-1</v>
      </c>
      <c r="E227" s="27">
        <f>SIN(PI()*E$214/E217)</f>
        <v>0</v>
      </c>
    </row>
    <row r="228" spans="1:15" x14ac:dyDescent="0.3"/>
    <row r="229" spans="1:15" x14ac:dyDescent="0.3">
      <c r="A229" s="44"/>
      <c r="B229" s="44"/>
      <c r="C229" s="44"/>
      <c r="D229" s="44"/>
      <c r="E229" s="44"/>
      <c r="F229" s="44"/>
      <c r="G229" s="44"/>
      <c r="H229" s="44"/>
      <c r="I229" s="44"/>
      <c r="J229" s="44"/>
      <c r="K229" s="44"/>
      <c r="L229" s="44"/>
      <c r="M229" s="44"/>
      <c r="N229" s="44"/>
      <c r="O229" s="44"/>
    </row>
    <row r="230" spans="1:15" ht="15" thickBot="1" x14ac:dyDescent="0.35"/>
    <row r="231" spans="1:15" x14ac:dyDescent="0.3">
      <c r="D231" s="10" t="s">
        <v>131</v>
      </c>
      <c r="E231" s="11" t="s">
        <v>132</v>
      </c>
    </row>
    <row r="232" spans="1:15" x14ac:dyDescent="0.3">
      <c r="D232" s="12" t="s">
        <v>142</v>
      </c>
      <c r="E232" s="31">
        <v>0.499</v>
      </c>
    </row>
    <row r="233" spans="1:15" ht="15" thickBot="1" x14ac:dyDescent="0.35">
      <c r="A233" s="50">
        <f>Ficha!O119</f>
        <v>0</v>
      </c>
      <c r="D233" s="13" t="s">
        <v>133</v>
      </c>
      <c r="E233" s="28">
        <v>0.64900000000000002</v>
      </c>
    </row>
    <row r="234" spans="1:15" x14ac:dyDescent="0.3">
      <c r="A234">
        <f>A233/9</f>
        <v>0</v>
      </c>
      <c r="D234" s="13" t="s">
        <v>134</v>
      </c>
      <c r="E234" s="29">
        <v>0.79900000000000004</v>
      </c>
    </row>
    <row r="235" spans="1:15" x14ac:dyDescent="0.3">
      <c r="D235" s="13" t="s">
        <v>143</v>
      </c>
      <c r="E235" s="29">
        <v>0.89900000000000002</v>
      </c>
    </row>
    <row r="236" spans="1:15" x14ac:dyDescent="0.3">
      <c r="D236" s="14" t="s">
        <v>160</v>
      </c>
      <c r="E236" s="29">
        <v>1</v>
      </c>
    </row>
    <row r="237" spans="1:15" ht="15" thickBot="1" x14ac:dyDescent="0.35">
      <c r="D237" s="15" t="s">
        <v>135</v>
      </c>
      <c r="E237" s="30">
        <f>A234</f>
        <v>0</v>
      </c>
    </row>
    <row r="238" spans="1:15" ht="15" thickBot="1" x14ac:dyDescent="0.35"/>
    <row r="239" spans="1:15" x14ac:dyDescent="0.3">
      <c r="D239" s="16" t="s">
        <v>136</v>
      </c>
      <c r="E239" s="17" t="s">
        <v>137</v>
      </c>
    </row>
    <row r="240" spans="1:15" x14ac:dyDescent="0.3">
      <c r="D240" s="18" t="s">
        <v>141</v>
      </c>
      <c r="E240" s="33">
        <v>1</v>
      </c>
    </row>
    <row r="241" spans="1:15" x14ac:dyDescent="0.3">
      <c r="D241" s="19" t="str">
        <f xml:space="preserve"> D232</f>
        <v>Insuficiente</v>
      </c>
      <c r="E241" s="34">
        <v>0.5</v>
      </c>
    </row>
    <row r="242" spans="1:15" x14ac:dyDescent="0.3">
      <c r="D242" s="19" t="str">
        <f xml:space="preserve"> D233</f>
        <v>Regular</v>
      </c>
      <c r="E242" s="34">
        <v>0.15</v>
      </c>
    </row>
    <row r="243" spans="1:15" x14ac:dyDescent="0.3">
      <c r="D243" s="19" t="str">
        <f xml:space="preserve"> D234</f>
        <v>Bom</v>
      </c>
      <c r="E243" s="34">
        <v>0.15</v>
      </c>
    </row>
    <row r="244" spans="1:15" x14ac:dyDescent="0.3">
      <c r="D244" s="32" t="s">
        <v>143</v>
      </c>
      <c r="E244" s="35">
        <v>0.1</v>
      </c>
    </row>
    <row r="245" spans="1:15" ht="15" thickBot="1" x14ac:dyDescent="0.35">
      <c r="D245" s="20" t="s">
        <v>160</v>
      </c>
      <c r="E245" s="36">
        <v>0.1</v>
      </c>
    </row>
    <row r="246" spans="1:15" ht="15" thickBot="1" x14ac:dyDescent="0.35">
      <c r="D246" s="21"/>
      <c r="E246" s="21"/>
    </row>
    <row r="247" spans="1:15" x14ac:dyDescent="0.3">
      <c r="D247" s="16" t="s">
        <v>138</v>
      </c>
      <c r="E247" s="17"/>
    </row>
    <row r="248" spans="1:15" x14ac:dyDescent="0.3">
      <c r="D248" s="22" t="s">
        <v>139</v>
      </c>
      <c r="E248" s="23" t="s">
        <v>140</v>
      </c>
    </row>
    <row r="249" spans="1:15" x14ac:dyDescent="0.3">
      <c r="D249" s="24">
        <v>0</v>
      </c>
      <c r="E249" s="25">
        <v>0</v>
      </c>
    </row>
    <row r="250" spans="1:15" ht="15" thickBot="1" x14ac:dyDescent="0.35">
      <c r="D250" s="26">
        <f>-COS(PI()*E237/E240)</f>
        <v>-1</v>
      </c>
      <c r="E250" s="27">
        <f>SIN(PI()*E$237/E240)</f>
        <v>0</v>
      </c>
    </row>
    <row r="251" spans="1:15" x14ac:dyDescent="0.3"/>
    <row r="252" spans="1:15" x14ac:dyDescent="0.3">
      <c r="A252" s="44"/>
      <c r="B252" s="44"/>
      <c r="C252" s="44"/>
      <c r="D252" s="44"/>
      <c r="E252" s="44"/>
      <c r="F252" s="44"/>
      <c r="G252" s="44"/>
      <c r="H252" s="44"/>
      <c r="I252" s="44"/>
      <c r="J252" s="44"/>
      <c r="K252" s="44"/>
      <c r="L252" s="44"/>
      <c r="M252" s="44"/>
      <c r="N252" s="44"/>
      <c r="O252" s="44"/>
    </row>
    <row r="253" spans="1:15" ht="15" thickBot="1" x14ac:dyDescent="0.35"/>
    <row r="254" spans="1:15" x14ac:dyDescent="0.3">
      <c r="D254" s="10" t="s">
        <v>131</v>
      </c>
      <c r="E254" s="11" t="s">
        <v>132</v>
      </c>
    </row>
    <row r="255" spans="1:15" x14ac:dyDescent="0.3">
      <c r="D255" s="12" t="s">
        <v>142</v>
      </c>
      <c r="E255" s="31">
        <v>0.499</v>
      </c>
    </row>
    <row r="256" spans="1:15" ht="15" thickBot="1" x14ac:dyDescent="0.35">
      <c r="A256" s="50">
        <f>Ficha!O126</f>
        <v>0</v>
      </c>
      <c r="D256" s="13" t="s">
        <v>133</v>
      </c>
      <c r="E256" s="28">
        <v>0.64900000000000002</v>
      </c>
    </row>
    <row r="257" spans="1:5" x14ac:dyDescent="0.3">
      <c r="A257">
        <f>A256/3</f>
        <v>0</v>
      </c>
      <c r="D257" s="13" t="s">
        <v>134</v>
      </c>
      <c r="E257" s="29">
        <v>0.79900000000000004</v>
      </c>
    </row>
    <row r="258" spans="1:5" x14ac:dyDescent="0.3">
      <c r="D258" s="13" t="s">
        <v>143</v>
      </c>
      <c r="E258" s="29">
        <v>0.89900000000000002</v>
      </c>
    </row>
    <row r="259" spans="1:5" x14ac:dyDescent="0.3">
      <c r="D259" s="14" t="s">
        <v>160</v>
      </c>
      <c r="E259" s="29">
        <v>1</v>
      </c>
    </row>
    <row r="260" spans="1:5" ht="15" thickBot="1" x14ac:dyDescent="0.35">
      <c r="D260" s="15" t="s">
        <v>135</v>
      </c>
      <c r="E260" s="30">
        <f>A257</f>
        <v>0</v>
      </c>
    </row>
    <row r="261" spans="1:5" ht="15" thickBot="1" x14ac:dyDescent="0.35"/>
    <row r="262" spans="1:5" x14ac:dyDescent="0.3">
      <c r="D262" s="16" t="s">
        <v>136</v>
      </c>
      <c r="E262" s="17" t="s">
        <v>137</v>
      </c>
    </row>
    <row r="263" spans="1:5" x14ac:dyDescent="0.3">
      <c r="D263" s="18" t="s">
        <v>141</v>
      </c>
      <c r="E263" s="33">
        <v>1</v>
      </c>
    </row>
    <row r="264" spans="1:5" x14ac:dyDescent="0.3">
      <c r="D264" s="19" t="str">
        <f xml:space="preserve"> D255</f>
        <v>Insuficiente</v>
      </c>
      <c r="E264" s="34">
        <v>0.5</v>
      </c>
    </row>
    <row r="265" spans="1:5" x14ac:dyDescent="0.3">
      <c r="D265" s="19" t="str">
        <f xml:space="preserve"> D256</f>
        <v>Regular</v>
      </c>
      <c r="E265" s="34">
        <v>0.15</v>
      </c>
    </row>
    <row r="266" spans="1:5" x14ac:dyDescent="0.3">
      <c r="D266" s="19" t="str">
        <f xml:space="preserve"> D257</f>
        <v>Bom</v>
      </c>
      <c r="E266" s="34">
        <v>0.15</v>
      </c>
    </row>
    <row r="267" spans="1:5" x14ac:dyDescent="0.3">
      <c r="D267" s="32" t="s">
        <v>143</v>
      </c>
      <c r="E267" s="35">
        <v>0.1</v>
      </c>
    </row>
    <row r="268" spans="1:5" ht="15" thickBot="1" x14ac:dyDescent="0.35">
      <c r="D268" s="20" t="s">
        <v>160</v>
      </c>
      <c r="E268" s="36">
        <v>0.1</v>
      </c>
    </row>
    <row r="269" spans="1:5" ht="15" thickBot="1" x14ac:dyDescent="0.35">
      <c r="D269" s="21"/>
      <c r="E269" s="21"/>
    </row>
    <row r="270" spans="1:5" x14ac:dyDescent="0.3">
      <c r="D270" s="16" t="s">
        <v>138</v>
      </c>
      <c r="E270" s="17"/>
    </row>
    <row r="271" spans="1:5" x14ac:dyDescent="0.3">
      <c r="D271" s="22" t="s">
        <v>139</v>
      </c>
      <c r="E271" s="23" t="s">
        <v>140</v>
      </c>
    </row>
    <row r="272" spans="1:5" x14ac:dyDescent="0.3">
      <c r="D272" s="24">
        <v>0</v>
      </c>
      <c r="E272" s="25">
        <v>0</v>
      </c>
    </row>
    <row r="273" spans="1:15" ht="15" thickBot="1" x14ac:dyDescent="0.35">
      <c r="D273" s="26">
        <f>-COS(PI()*E260/E263)</f>
        <v>-1</v>
      </c>
      <c r="E273" s="27">
        <f>SIN(PI()*E$260/E263)</f>
        <v>0</v>
      </c>
    </row>
    <row r="274" spans="1:15" x14ac:dyDescent="0.3"/>
    <row r="275" spans="1:15" x14ac:dyDescent="0.3">
      <c r="A275" s="44"/>
      <c r="B275" s="44"/>
      <c r="C275" s="44"/>
      <c r="D275" s="44"/>
      <c r="E275" s="44"/>
      <c r="F275" s="44"/>
      <c r="G275" s="44"/>
      <c r="H275" s="44"/>
      <c r="I275" s="44"/>
      <c r="J275" s="44"/>
      <c r="K275" s="44"/>
      <c r="L275" s="44"/>
      <c r="M275" s="44"/>
      <c r="N275" s="44"/>
      <c r="O275" s="44"/>
    </row>
    <row r="276" spans="1:15" ht="15" thickBot="1" x14ac:dyDescent="0.35"/>
    <row r="277" spans="1:15" x14ac:dyDescent="0.3">
      <c r="D277" s="10" t="s">
        <v>131</v>
      </c>
      <c r="E277" s="11" t="s">
        <v>132</v>
      </c>
    </row>
    <row r="278" spans="1:15" ht="15" thickBot="1" x14ac:dyDescent="0.35">
      <c r="A278" s="50">
        <f>Ficha!O132</f>
        <v>0</v>
      </c>
      <c r="D278" s="12" t="s">
        <v>142</v>
      </c>
      <c r="E278" s="31">
        <v>0.499</v>
      </c>
    </row>
    <row r="279" spans="1:15" x14ac:dyDescent="0.3">
      <c r="A279">
        <f>A278/3</f>
        <v>0</v>
      </c>
      <c r="D279" s="13" t="s">
        <v>133</v>
      </c>
      <c r="E279" s="28">
        <v>0.64900000000000002</v>
      </c>
    </row>
    <row r="280" spans="1:15" x14ac:dyDescent="0.3">
      <c r="D280" s="13" t="s">
        <v>134</v>
      </c>
      <c r="E280" s="29">
        <v>0.79900000000000004</v>
      </c>
    </row>
    <row r="281" spans="1:15" x14ac:dyDescent="0.3">
      <c r="D281" s="13" t="s">
        <v>143</v>
      </c>
      <c r="E281" s="29">
        <v>0.89900000000000002</v>
      </c>
    </row>
    <row r="282" spans="1:15" x14ac:dyDescent="0.3">
      <c r="D282" s="14" t="s">
        <v>160</v>
      </c>
      <c r="E282" s="29">
        <v>1</v>
      </c>
    </row>
    <row r="283" spans="1:15" ht="15" thickBot="1" x14ac:dyDescent="0.35">
      <c r="D283" s="15" t="s">
        <v>135</v>
      </c>
      <c r="E283" s="30">
        <f>A279</f>
        <v>0</v>
      </c>
    </row>
    <row r="284" spans="1:15" ht="15" thickBot="1" x14ac:dyDescent="0.35"/>
    <row r="285" spans="1:15" x14ac:dyDescent="0.3">
      <c r="D285" s="16" t="s">
        <v>136</v>
      </c>
      <c r="E285" s="17" t="s">
        <v>137</v>
      </c>
    </row>
    <row r="286" spans="1:15" x14ac:dyDescent="0.3">
      <c r="D286" s="18" t="s">
        <v>141</v>
      </c>
      <c r="E286" s="33">
        <v>1</v>
      </c>
    </row>
    <row r="287" spans="1:15" x14ac:dyDescent="0.3">
      <c r="D287" s="19" t="str">
        <f xml:space="preserve"> D278</f>
        <v>Insuficiente</v>
      </c>
      <c r="E287" s="34">
        <v>0.5</v>
      </c>
    </row>
    <row r="288" spans="1:15" x14ac:dyDescent="0.3">
      <c r="D288" s="19" t="str">
        <f xml:space="preserve"> D279</f>
        <v>Regular</v>
      </c>
      <c r="E288" s="34">
        <v>0.15</v>
      </c>
    </row>
    <row r="289" spans="1:15" x14ac:dyDescent="0.3">
      <c r="D289" s="19" t="str">
        <f xml:space="preserve"> D280</f>
        <v>Bom</v>
      </c>
      <c r="E289" s="34">
        <v>0.15</v>
      </c>
    </row>
    <row r="290" spans="1:15" x14ac:dyDescent="0.3">
      <c r="D290" s="32" t="s">
        <v>143</v>
      </c>
      <c r="E290" s="35">
        <v>0.1</v>
      </c>
    </row>
    <row r="291" spans="1:15" ht="15" thickBot="1" x14ac:dyDescent="0.35">
      <c r="D291" s="20" t="s">
        <v>160</v>
      </c>
      <c r="E291" s="36">
        <v>0.1</v>
      </c>
    </row>
    <row r="292" spans="1:15" ht="15" thickBot="1" x14ac:dyDescent="0.35">
      <c r="D292" s="21"/>
      <c r="E292" s="21"/>
    </row>
    <row r="293" spans="1:15" x14ac:dyDescent="0.3">
      <c r="D293" s="16" t="s">
        <v>138</v>
      </c>
      <c r="E293" s="17"/>
    </row>
    <row r="294" spans="1:15" x14ac:dyDescent="0.3">
      <c r="D294" s="22" t="s">
        <v>139</v>
      </c>
      <c r="E294" s="23" t="s">
        <v>140</v>
      </c>
    </row>
    <row r="295" spans="1:15" x14ac:dyDescent="0.3">
      <c r="D295" s="24">
        <v>0</v>
      </c>
      <c r="E295" s="25">
        <v>0</v>
      </c>
    </row>
    <row r="296" spans="1:15" ht="15" thickBot="1" x14ac:dyDescent="0.35">
      <c r="D296" s="26">
        <f>-COS(PI()*E283/E286)</f>
        <v>-1</v>
      </c>
      <c r="E296" s="27">
        <f>SIN(PI()*E$283/E286)</f>
        <v>0</v>
      </c>
    </row>
    <row r="297" spans="1:15" x14ac:dyDescent="0.3"/>
    <row r="298" spans="1:15" x14ac:dyDescent="0.3">
      <c r="A298" s="44"/>
      <c r="B298" s="44"/>
      <c r="C298" s="44"/>
      <c r="D298" s="44"/>
      <c r="E298" s="44"/>
      <c r="F298" s="44"/>
      <c r="G298" s="44"/>
      <c r="H298" s="44"/>
      <c r="I298" s="44"/>
      <c r="J298" s="44"/>
      <c r="K298" s="44"/>
      <c r="L298" s="44"/>
      <c r="M298" s="44"/>
      <c r="N298" s="44"/>
      <c r="O298" s="44"/>
    </row>
    <row r="299" spans="1:15" ht="15" thickBot="1" x14ac:dyDescent="0.35"/>
    <row r="300" spans="1:15" x14ac:dyDescent="0.3">
      <c r="D300" s="10" t="s">
        <v>131</v>
      </c>
      <c r="E300" s="11" t="s">
        <v>132</v>
      </c>
    </row>
    <row r="301" spans="1:15" ht="15" thickBot="1" x14ac:dyDescent="0.35">
      <c r="A301" s="50">
        <f>Ficha!O142</f>
        <v>0</v>
      </c>
      <c r="D301" s="12" t="s">
        <v>142</v>
      </c>
      <c r="E301" s="31">
        <v>0.499</v>
      </c>
    </row>
    <row r="302" spans="1:15" x14ac:dyDescent="0.3">
      <c r="A302">
        <f>A301/6</f>
        <v>0</v>
      </c>
      <c r="D302" s="13" t="s">
        <v>133</v>
      </c>
      <c r="E302" s="28">
        <v>0.64900000000000002</v>
      </c>
    </row>
    <row r="303" spans="1:15" x14ac:dyDescent="0.3">
      <c r="D303" s="13" t="s">
        <v>134</v>
      </c>
      <c r="E303" s="29">
        <v>0.79900000000000004</v>
      </c>
    </row>
    <row r="304" spans="1:15" x14ac:dyDescent="0.3">
      <c r="D304" s="13" t="s">
        <v>143</v>
      </c>
      <c r="E304" s="29">
        <v>0.89900000000000002</v>
      </c>
    </row>
    <row r="305" spans="4:5" x14ac:dyDescent="0.3">
      <c r="D305" s="14" t="s">
        <v>160</v>
      </c>
      <c r="E305" s="29">
        <v>1</v>
      </c>
    </row>
    <row r="306" spans="4:5" ht="15" thickBot="1" x14ac:dyDescent="0.35">
      <c r="D306" s="15" t="s">
        <v>135</v>
      </c>
      <c r="E306" s="30">
        <f>A302</f>
        <v>0</v>
      </c>
    </row>
    <row r="307" spans="4:5" ht="15" thickBot="1" x14ac:dyDescent="0.35"/>
    <row r="308" spans="4:5" x14ac:dyDescent="0.3">
      <c r="D308" s="16" t="s">
        <v>136</v>
      </c>
      <c r="E308" s="17" t="s">
        <v>137</v>
      </c>
    </row>
    <row r="309" spans="4:5" x14ac:dyDescent="0.3">
      <c r="D309" s="18" t="s">
        <v>141</v>
      </c>
      <c r="E309" s="33">
        <v>1</v>
      </c>
    </row>
    <row r="310" spans="4:5" x14ac:dyDescent="0.3">
      <c r="D310" s="19" t="str">
        <f xml:space="preserve"> D301</f>
        <v>Insuficiente</v>
      </c>
      <c r="E310" s="34">
        <v>0.5</v>
      </c>
    </row>
    <row r="311" spans="4:5" x14ac:dyDescent="0.3">
      <c r="D311" s="19" t="str">
        <f xml:space="preserve"> D302</f>
        <v>Regular</v>
      </c>
      <c r="E311" s="34">
        <v>0.15</v>
      </c>
    </row>
    <row r="312" spans="4:5" x14ac:dyDescent="0.3">
      <c r="D312" s="19" t="str">
        <f xml:space="preserve"> D303</f>
        <v>Bom</v>
      </c>
      <c r="E312" s="34">
        <v>0.15</v>
      </c>
    </row>
    <row r="313" spans="4:5" x14ac:dyDescent="0.3">
      <c r="D313" s="32" t="s">
        <v>143</v>
      </c>
      <c r="E313" s="35">
        <v>0.1</v>
      </c>
    </row>
    <row r="314" spans="4:5" ht="15" thickBot="1" x14ac:dyDescent="0.35">
      <c r="D314" s="20" t="s">
        <v>160</v>
      </c>
      <c r="E314" s="36">
        <v>0.1</v>
      </c>
    </row>
    <row r="315" spans="4:5" ht="15" thickBot="1" x14ac:dyDescent="0.35">
      <c r="D315" s="21"/>
      <c r="E315" s="21"/>
    </row>
    <row r="316" spans="4:5" x14ac:dyDescent="0.3">
      <c r="D316" s="16" t="s">
        <v>138</v>
      </c>
      <c r="E316" s="17"/>
    </row>
    <row r="317" spans="4:5" x14ac:dyDescent="0.3">
      <c r="D317" s="22" t="s">
        <v>139</v>
      </c>
      <c r="E317" s="23" t="s">
        <v>140</v>
      </c>
    </row>
    <row r="318" spans="4:5" x14ac:dyDescent="0.3">
      <c r="D318" s="24">
        <v>0</v>
      </c>
      <c r="E318" s="25">
        <v>0</v>
      </c>
    </row>
    <row r="319" spans="4:5" ht="15" thickBot="1" x14ac:dyDescent="0.35">
      <c r="D319" s="26">
        <f>-COS(PI()*E306/E309)</f>
        <v>-1</v>
      </c>
      <c r="E319" s="27">
        <f>SIN(PI()*E$306/E309)</f>
        <v>0</v>
      </c>
    </row>
    <row r="320" spans="4:5" x14ac:dyDescent="0.3"/>
    <row r="321" spans="1:15" x14ac:dyDescent="0.3">
      <c r="A321" s="44"/>
      <c r="B321" s="44"/>
      <c r="C321" s="44"/>
      <c r="D321" s="44"/>
      <c r="E321" s="44"/>
      <c r="F321" s="44"/>
      <c r="G321" s="44"/>
      <c r="H321" s="44"/>
      <c r="I321" s="44"/>
      <c r="J321" s="44"/>
      <c r="K321" s="44"/>
      <c r="L321" s="44"/>
      <c r="M321" s="44"/>
      <c r="N321" s="44"/>
      <c r="O321" s="44"/>
    </row>
    <row r="322" spans="1:15" ht="15" thickBot="1" x14ac:dyDescent="0.35"/>
    <row r="323" spans="1:15" x14ac:dyDescent="0.3">
      <c r="D323" s="10" t="s">
        <v>131</v>
      </c>
      <c r="E323" s="11" t="s">
        <v>132</v>
      </c>
    </row>
    <row r="324" spans="1:15" ht="15" thickBot="1" x14ac:dyDescent="0.35">
      <c r="A324" s="50">
        <f>Ficha!O151</f>
        <v>0</v>
      </c>
      <c r="D324" s="12" t="s">
        <v>142</v>
      </c>
      <c r="E324" s="31">
        <v>0.499</v>
      </c>
    </row>
    <row r="325" spans="1:15" x14ac:dyDescent="0.3">
      <c r="A325">
        <f>A324/5</f>
        <v>0</v>
      </c>
      <c r="D325" s="13" t="s">
        <v>133</v>
      </c>
      <c r="E325" s="28">
        <v>0.64900000000000002</v>
      </c>
    </row>
    <row r="326" spans="1:15" x14ac:dyDescent="0.3">
      <c r="D326" s="13" t="s">
        <v>134</v>
      </c>
      <c r="E326" s="29">
        <v>0.79900000000000004</v>
      </c>
    </row>
    <row r="327" spans="1:15" x14ac:dyDescent="0.3">
      <c r="D327" s="13" t="s">
        <v>143</v>
      </c>
      <c r="E327" s="29">
        <v>0.89900000000000002</v>
      </c>
    </row>
    <row r="328" spans="1:15" x14ac:dyDescent="0.3">
      <c r="D328" s="14" t="s">
        <v>160</v>
      </c>
      <c r="E328" s="29">
        <v>1</v>
      </c>
    </row>
    <row r="329" spans="1:15" ht="15" thickBot="1" x14ac:dyDescent="0.35">
      <c r="D329" s="15" t="s">
        <v>135</v>
      </c>
      <c r="E329" s="30">
        <f>A325</f>
        <v>0</v>
      </c>
    </row>
    <row r="330" spans="1:15" ht="15" thickBot="1" x14ac:dyDescent="0.35"/>
    <row r="331" spans="1:15" x14ac:dyDescent="0.3">
      <c r="D331" s="16" t="s">
        <v>136</v>
      </c>
      <c r="E331" s="17" t="s">
        <v>137</v>
      </c>
    </row>
    <row r="332" spans="1:15" x14ac:dyDescent="0.3">
      <c r="D332" s="18" t="s">
        <v>141</v>
      </c>
      <c r="E332" s="33">
        <v>1</v>
      </c>
    </row>
    <row r="333" spans="1:15" x14ac:dyDescent="0.3">
      <c r="D333" s="19" t="str">
        <f xml:space="preserve"> D324</f>
        <v>Insuficiente</v>
      </c>
      <c r="E333" s="34">
        <v>0.5</v>
      </c>
    </row>
    <row r="334" spans="1:15" x14ac:dyDescent="0.3">
      <c r="D334" s="19" t="str">
        <f xml:space="preserve"> D325</f>
        <v>Regular</v>
      </c>
      <c r="E334" s="34">
        <v>0.15</v>
      </c>
    </row>
    <row r="335" spans="1:15" x14ac:dyDescent="0.3">
      <c r="D335" s="19" t="str">
        <f xml:space="preserve"> D326</f>
        <v>Bom</v>
      </c>
      <c r="E335" s="34">
        <v>0.15</v>
      </c>
    </row>
    <row r="336" spans="1:15" x14ac:dyDescent="0.3">
      <c r="D336" s="32" t="s">
        <v>143</v>
      </c>
      <c r="E336" s="35">
        <v>0.1</v>
      </c>
    </row>
    <row r="337" spans="1:15" ht="15" thickBot="1" x14ac:dyDescent="0.35">
      <c r="D337" s="20" t="s">
        <v>160</v>
      </c>
      <c r="E337" s="36">
        <v>0.1</v>
      </c>
    </row>
    <row r="338" spans="1:15" ht="15" thickBot="1" x14ac:dyDescent="0.35">
      <c r="D338" s="21"/>
      <c r="E338" s="21"/>
    </row>
    <row r="339" spans="1:15" x14ac:dyDescent="0.3">
      <c r="D339" s="16" t="s">
        <v>138</v>
      </c>
      <c r="E339" s="17"/>
    </row>
    <row r="340" spans="1:15" x14ac:dyDescent="0.3">
      <c r="D340" s="22" t="s">
        <v>139</v>
      </c>
      <c r="E340" s="23" t="s">
        <v>140</v>
      </c>
    </row>
    <row r="341" spans="1:15" x14ac:dyDescent="0.3">
      <c r="D341" s="24">
        <v>0</v>
      </c>
      <c r="E341" s="25">
        <v>0</v>
      </c>
    </row>
    <row r="342" spans="1:15" ht="15" thickBot="1" x14ac:dyDescent="0.35">
      <c r="D342" s="26">
        <f>-COS(PI()*E329/E332)</f>
        <v>-1</v>
      </c>
      <c r="E342" s="27">
        <f>SIN(PI()*E$329/E332)</f>
        <v>0</v>
      </c>
    </row>
    <row r="343" spans="1:15" x14ac:dyDescent="0.3"/>
    <row r="344" spans="1:15" x14ac:dyDescent="0.3">
      <c r="A344" s="44"/>
      <c r="B344" s="44"/>
      <c r="C344" s="44"/>
      <c r="D344" s="44"/>
      <c r="E344" s="44"/>
      <c r="F344" s="44"/>
      <c r="G344" s="44"/>
      <c r="H344" s="44"/>
      <c r="I344" s="44"/>
      <c r="J344" s="44"/>
      <c r="K344" s="44"/>
      <c r="L344" s="44"/>
      <c r="M344" s="44"/>
      <c r="N344" s="44"/>
      <c r="O344" s="44"/>
    </row>
    <row r="345" spans="1:15" ht="15" thickBot="1" x14ac:dyDescent="0.35"/>
    <row r="346" spans="1:15" x14ac:dyDescent="0.3">
      <c r="D346" s="10" t="s">
        <v>131</v>
      </c>
      <c r="E346" s="11" t="s">
        <v>132</v>
      </c>
    </row>
    <row r="347" spans="1:15" ht="15" thickBot="1" x14ac:dyDescent="0.35">
      <c r="A347" s="50">
        <f>Ficha!O158</f>
        <v>0</v>
      </c>
      <c r="D347" s="12" t="s">
        <v>142</v>
      </c>
      <c r="E347" s="31">
        <v>0.499</v>
      </c>
    </row>
    <row r="348" spans="1:15" x14ac:dyDescent="0.3">
      <c r="A348">
        <f>A347/3</f>
        <v>0</v>
      </c>
      <c r="D348" s="13" t="s">
        <v>133</v>
      </c>
      <c r="E348" s="28">
        <v>0.64900000000000002</v>
      </c>
    </row>
    <row r="349" spans="1:15" x14ac:dyDescent="0.3">
      <c r="D349" s="13" t="s">
        <v>134</v>
      </c>
      <c r="E349" s="29">
        <v>0.79900000000000004</v>
      </c>
    </row>
    <row r="350" spans="1:15" x14ac:dyDescent="0.3">
      <c r="D350" s="13" t="s">
        <v>143</v>
      </c>
      <c r="E350" s="29">
        <v>0.89900000000000002</v>
      </c>
    </row>
    <row r="351" spans="1:15" x14ac:dyDescent="0.3">
      <c r="D351" s="14" t="s">
        <v>160</v>
      </c>
      <c r="E351" s="29">
        <v>1</v>
      </c>
    </row>
    <row r="352" spans="1:15" ht="15" thickBot="1" x14ac:dyDescent="0.35">
      <c r="D352" s="15" t="s">
        <v>135</v>
      </c>
      <c r="E352" s="30">
        <f>A348</f>
        <v>0</v>
      </c>
    </row>
    <row r="353" spans="4:5" ht="15" thickBot="1" x14ac:dyDescent="0.35"/>
    <row r="354" spans="4:5" x14ac:dyDescent="0.3">
      <c r="D354" s="16" t="s">
        <v>136</v>
      </c>
      <c r="E354" s="17" t="s">
        <v>137</v>
      </c>
    </row>
    <row r="355" spans="4:5" x14ac:dyDescent="0.3">
      <c r="D355" s="18" t="s">
        <v>141</v>
      </c>
      <c r="E355" s="33">
        <v>1</v>
      </c>
    </row>
    <row r="356" spans="4:5" x14ac:dyDescent="0.3">
      <c r="D356" s="19" t="str">
        <f xml:space="preserve"> D347</f>
        <v>Insuficiente</v>
      </c>
      <c r="E356" s="34">
        <v>0.5</v>
      </c>
    </row>
    <row r="357" spans="4:5" x14ac:dyDescent="0.3">
      <c r="D357" s="19" t="str">
        <f xml:space="preserve"> D348</f>
        <v>Regular</v>
      </c>
      <c r="E357" s="34">
        <v>0.15</v>
      </c>
    </row>
    <row r="358" spans="4:5" x14ac:dyDescent="0.3">
      <c r="D358" s="19" t="str">
        <f xml:space="preserve"> D349</f>
        <v>Bom</v>
      </c>
      <c r="E358" s="34">
        <v>0.15</v>
      </c>
    </row>
    <row r="359" spans="4:5" x14ac:dyDescent="0.3">
      <c r="D359" s="32" t="s">
        <v>143</v>
      </c>
      <c r="E359" s="35">
        <v>0.1</v>
      </c>
    </row>
    <row r="360" spans="4:5" ht="15" thickBot="1" x14ac:dyDescent="0.35">
      <c r="D360" s="20" t="s">
        <v>160</v>
      </c>
      <c r="E360" s="36">
        <v>0.1</v>
      </c>
    </row>
    <row r="361" spans="4:5" ht="15" thickBot="1" x14ac:dyDescent="0.35">
      <c r="D361" s="21"/>
      <c r="E361" s="21"/>
    </row>
    <row r="362" spans="4:5" x14ac:dyDescent="0.3">
      <c r="D362" s="16" t="s">
        <v>138</v>
      </c>
      <c r="E362" s="17"/>
    </row>
    <row r="363" spans="4:5" x14ac:dyDescent="0.3">
      <c r="D363" s="22" t="s">
        <v>139</v>
      </c>
      <c r="E363" s="23" t="s">
        <v>140</v>
      </c>
    </row>
    <row r="364" spans="4:5" x14ac:dyDescent="0.3">
      <c r="D364" s="24">
        <v>0</v>
      </c>
      <c r="E364" s="25">
        <v>0</v>
      </c>
    </row>
    <row r="365" spans="4:5" ht="15" thickBot="1" x14ac:dyDescent="0.35">
      <c r="D365" s="26">
        <f>-COS(PI()*E352/E355)</f>
        <v>-1</v>
      </c>
      <c r="E365" s="27">
        <f>SIN(PI()*E$352/E355)</f>
        <v>0</v>
      </c>
    </row>
  </sheetData>
  <sheetProtection algorithmName="SHA-512" hashValue="DjIgR0+z2cJbhF6gnRhTlpwnwE5oxX5ZdYRzfHZY/NMOILz96L70bn3i8RxkDuzZGQEf+moEAQkQMYBq02XsYw==" saltValue="2tqyvwLTuUHSwMbqJMTBNA==" spinCount="100000" sheet="1" objects="1" scenarios="1" selectLockedCells="1" selectUnlockedCells="1"/>
  <dataValidations count="2">
    <dataValidation operator="greaterThan" allowBlank="1" showInputMessage="1" showErrorMessage="1" sqref="E6 E29 E52 E75 E98 E121 E144 E167 E190 E213 E236 E259 E282 E305 E328 E351"/>
    <dataValidation type="decimal" allowBlank="1" showInputMessage="1" showErrorMessage="1" errorTitle="Valor inválido" error="Para utilizar o gráfico de velocímetro adequadamente, você deve fornecer um valor entre zero e o máximo da última categoria." sqref="E7 E30 E53 E76 E99 E122 E145 E168 E191 E214 E237 E260 E283 E306 E329 E352 A26 A49 A72 A95 A118 A141 A163 A186 A209 A233 A256 A278 A301 A324 A347">
      <formula1>0</formula1>
      <formula2>$C$7</formula2>
    </dataValidation>
  </dataValidations>
  <pageMargins left="0.511811024" right="0.511811024" top="0.78740157499999996" bottom="0.78740157499999996" header="0.31496062000000002" footer="0.31496062000000002"/>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Ficha</vt:lpstr>
      <vt:lpstr>Indicadores</vt:lpstr>
      <vt:lpstr>Plan2</vt:lpstr>
      <vt:lpstr>Indicadores!Area_de_impressao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tiagosf</dc:creator>
  <cp:lastModifiedBy>Tiago Frazão</cp:lastModifiedBy>
  <cp:lastPrinted>2017-05-23T13:55:57Z</cp:lastPrinted>
  <dcterms:created xsi:type="dcterms:W3CDTF">2015-05-21T17:05:02Z</dcterms:created>
  <dcterms:modified xsi:type="dcterms:W3CDTF">2017-11-08T23:05:54Z</dcterms:modified>
</cp:coreProperties>
</file>